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ocação" sheetId="1" state="visible" r:id="rId1"/>
    <sheet xmlns:r="http://schemas.openxmlformats.org/officeDocument/2006/relationships" name="Recursos" sheetId="2" state="visible" r:id="rId2"/>
    <sheet xmlns:r="http://schemas.openxmlformats.org/officeDocument/2006/relationships" name="Projetos" sheetId="3" state="visible" r:id="rId3"/>
    <sheet xmlns:r="http://schemas.openxmlformats.org/officeDocument/2006/relationships" name="Dashboard" sheetId="4" state="visible" r:id="rId4"/>
    <sheet xmlns:r="http://schemas.openxmlformats.org/officeDocument/2006/relationships" name="Instruçõ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R$ #.##0,00"/>
    <numFmt numFmtId="166" formatCode="0,0%"/>
  </numFmts>
  <fonts count="14">
    <font>
      <name val="Calibri"/>
      <family val="2"/>
      <color theme="1"/>
      <sz val="11"/>
      <scheme val="minor"/>
    </font>
    <font>
      <name val="Calibri"/>
      <b val="1"/>
      <color rgb="000F766E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FFFFFF"/>
      <sz val="15"/>
    </font>
    <font>
      <name val="Calibri"/>
      <i val="1"/>
      <color rgb="000F766E"/>
      <sz val="10"/>
    </font>
    <font>
      <name val="Calibri"/>
      <color rgb="006B7280"/>
      <sz val="9"/>
    </font>
    <font>
      <name val="Calibri"/>
      <b val="1"/>
      <color rgb="000F766E"/>
      <sz val="16"/>
    </font>
    <font>
      <name val="Calibri"/>
      <b val="1"/>
      <color rgb="0014B8A6"/>
      <sz val="16"/>
    </font>
    <font>
      <name val="Calibri"/>
      <b val="1"/>
      <color rgb="0022C55E"/>
      <sz val="16"/>
    </font>
    <font>
      <name val="Calibri"/>
      <b val="1"/>
      <color rgb="00DC2626"/>
      <sz val="16"/>
    </font>
    <font>
      <name val="Calibri"/>
      <i val="1"/>
      <color rgb="006B7280"/>
      <sz val="9"/>
    </font>
  </fonts>
  <fills count="13">
    <fill>
      <patternFill/>
    </fill>
    <fill>
      <patternFill patternType="gray125"/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E0F2FE"/>
      </patternFill>
    </fill>
    <fill>
      <patternFill patternType="solid">
        <fgColor rgb="00DCFCE7"/>
      </patternFill>
    </fill>
    <fill>
      <patternFill patternType="solid">
        <fgColor rgb="00F8FAFC"/>
      </patternFill>
    </fill>
    <fill>
      <patternFill patternType="solid">
        <fgColor rgb="0022C55E"/>
      </patternFill>
    </fill>
    <fill>
      <patternFill patternType="solid">
        <fgColor rgb="00DC2626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5" fontId="3" fillId="2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5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165" fontId="5" fillId="8" borderId="1" applyAlignment="1" pivotButton="0" quotePrefix="0" xfId="0">
      <alignment horizontal="right" vertical="center"/>
    </xf>
    <xf numFmtId="3" fontId="5" fillId="8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4" fontId="3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9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3" fontId="10" fillId="9" borderId="1" applyAlignment="1" pivotButton="0" quotePrefix="0" xfId="0">
      <alignment horizontal="center" vertical="center" wrapText="1"/>
    </xf>
    <xf numFmtId="0" fontId="4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4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166" fontId="11" fillId="9" borderId="1" applyAlignment="1" pivotButton="0" quotePrefix="0" xfId="0">
      <alignment horizontal="center" vertical="center" wrapText="1"/>
    </xf>
    <xf numFmtId="3" fontId="12" fillId="9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3" borderId="1" pivotButton="0" quotePrefix="0" xfId="0"/>
    <xf numFmtId="0" fontId="3" fillId="5" borderId="1" pivotButton="0" quotePrefix="0" xfId="0"/>
    <xf numFmtId="165" fontId="3" fillId="5" borderId="1" pivotButton="0" quotePrefix="0" xfId="0"/>
    <xf numFmtId="0" fontId="3" fillId="2" borderId="1" pivotButton="0" quotePrefix="0" xfId="0"/>
    <xf numFmtId="165" fontId="3" fillId="2" borderId="1" pivotButton="0" quotePrefix="0" xfId="0"/>
    <xf numFmtId="0" fontId="5" fillId="5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left" vertical="center" wrapText="1"/>
    </xf>
    <xf numFmtId="0" fontId="13" fillId="1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Previsto x Realizado por Projeto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'Dashboard'!$A$20:$A$29</f>
            </numRef>
          </cat>
          <val>
            <numRef>
              <f>'Dashboard'!$B$20:$B$29</f>
            </numRef>
          </val>
        </ser>
        <ser>
          <idx val="1"/>
          <order val="1"/>
          <tx>
            <strRef>
              <f>'Dashboard'!C19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'Dashboard'!$A$20:$A$29</f>
            </numRef>
          </cat>
          <val>
            <numRef>
              <f>'Dashboard'!$C$20:$C$29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Projeto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Custos por Área/Projeto</a:t>
            </a:r>
          </a:p>
        </rich>
      </tx>
    </title>
    <plotArea>
      <pieChart>
        <varyColors val="1"/>
        <ser>
          <idx val="0"/>
          <order val="0"/>
          <tx>
            <strRef>
              <f>'Dashboard'!B52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8B5CF6"/>
              </a:solidFill>
              <a:ln xmlns:a="http://schemas.openxmlformats.org/drawingml/2006/main">
                <a:prstDash val="solid"/>
              </a:ln>
            </spPr>
          </dPt>
          <dPt>
            <idx val="5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6"/>
            <spPr>
              <a:solidFill xmlns:a="http://schemas.openxmlformats.org/drawingml/2006/main">
                <a:srgbClr val="EF4444"/>
              </a:solidFill>
              <a:ln xmlns:a="http://schemas.openxmlformats.org/drawingml/2006/main">
                <a:prstDash val="solid"/>
              </a:ln>
            </spPr>
          </dPt>
          <dPt>
            <idx val="7"/>
            <spPr>
              <a:solidFill xmlns:a="http://schemas.openxmlformats.org/drawingml/2006/main">
                <a:srgbClr val="6366F1"/>
              </a:solidFill>
              <a:ln xmlns:a="http://schemas.openxmlformats.org/drawingml/2006/main">
                <a:prstDash val="solid"/>
              </a:ln>
            </spPr>
          </dPt>
          <dPt>
            <idx val="8"/>
            <spPr>
              <a:solidFill xmlns:a="http://schemas.openxmlformats.org/drawingml/2006/main">
                <a:srgbClr val="10B981"/>
              </a:solidFill>
              <a:ln xmlns:a="http://schemas.openxmlformats.org/drawingml/2006/main">
                <a:prstDash val="solid"/>
              </a:ln>
            </spPr>
          </dPt>
          <dPt>
            <idx val="9"/>
            <spPr>
              <a:solidFill xmlns:a="http://schemas.openxmlformats.org/drawingml/2006/main">
                <a:srgbClr val="F9731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'Dashboard'!$A$53:$A$62</f>
            </numRef>
          </cat>
          <val>
            <numRef>
              <f>'Dashboard'!$B$53:$B$62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31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31</row>
      <rowOff>0</rowOff>
    </from>
    <ext cx="648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8" customWidth="1" min="3" max="3"/>
    <col width="22" customWidth="1" min="4" max="4"/>
    <col width="20" customWidth="1" min="5" max="5"/>
    <col width="18" customWidth="1" min="6" max="6"/>
    <col width="16" customWidth="1" min="7" max="7"/>
    <col width="11" customWidth="1" min="8" max="8"/>
    <col width="9" customWidth="1" min="9" max="9"/>
    <col width="15" customWidth="1" min="10" max="10"/>
    <col width="15" customWidth="1" min="11" max="11"/>
    <col width="11" customWidth="1" min="12" max="12"/>
    <col width="12" customWidth="1" min="13" max="13"/>
    <col width="22" customWidth="1" min="14" max="14"/>
  </cols>
  <sheetData>
    <row r="1" ht="30" customHeight="1">
      <c r="A1" s="1" t="inlineStr">
        <is>
          <t>ALOCAÇÃO DE RECURSOS — Controle de Distribuição</t>
        </is>
      </c>
    </row>
    <row r="2" ht="32" customHeight="1">
      <c r="A2" s="2" t="inlineStr">
        <is>
          <t>Data</t>
        </is>
      </c>
      <c r="B2" s="2" t="inlineStr">
        <is>
          <t>Período</t>
        </is>
      </c>
      <c r="C2" s="2" t="inlineStr">
        <is>
          <t>Tipo de Recurso</t>
        </is>
      </c>
      <c r="D2" s="2" t="inlineStr">
        <is>
          <t>Recurso</t>
        </is>
      </c>
      <c r="E2" s="2" t="inlineStr">
        <is>
          <t>Área/Projeto</t>
        </is>
      </c>
      <c r="F2" s="2" t="inlineStr">
        <is>
          <t>Responsável</t>
        </is>
      </c>
      <c r="G2" s="2" t="inlineStr">
        <is>
          <t>Cidade</t>
        </is>
      </c>
      <c r="H2" s="2" t="inlineStr">
        <is>
          <t>Quantidade</t>
        </is>
      </c>
      <c r="I2" s="2" t="inlineStr">
        <is>
          <t>Unidade</t>
        </is>
      </c>
      <c r="J2" s="2" t="inlineStr">
        <is>
          <t>Custo Unitário</t>
        </is>
      </c>
      <c r="K2" s="2" t="inlineStr">
        <is>
          <t>Custo Total</t>
        </is>
      </c>
      <c r="L2" s="2" t="inlineStr">
        <is>
          <t>Prioridade</t>
        </is>
      </c>
      <c r="M2" s="2" t="inlineStr">
        <is>
          <t>Status</t>
        </is>
      </c>
      <c r="N2" s="2" t="inlineStr">
        <is>
          <t>Observação</t>
        </is>
      </c>
    </row>
    <row r="3" ht="22" customHeight="1">
      <c r="A3" s="3" t="inlineStr">
        <is>
          <t>05/07/2026</t>
        </is>
      </c>
      <c r="B3" s="4" t="inlineStr">
        <is>
          <t>Jul/2026</t>
        </is>
      </c>
      <c r="C3" s="5" t="inlineStr">
        <is>
          <t>Mão de Obra</t>
        </is>
      </c>
      <c r="D3" s="5" t="inlineStr">
        <is>
          <t>Horas de Trabalho</t>
        </is>
      </c>
      <c r="E3" s="5" t="inlineStr">
        <is>
          <t>Projeto Alpha</t>
        </is>
      </c>
      <c r="F3" s="5" t="inlineStr">
        <is>
          <t>Ana Paula</t>
        </is>
      </c>
      <c r="G3" s="5" t="inlineStr">
        <is>
          <t>São Paulo/SP</t>
        </is>
      </c>
      <c r="H3" s="4" t="n">
        <v>80</v>
      </c>
      <c r="I3" s="4" t="inlineStr">
        <is>
          <t>h</t>
        </is>
      </c>
      <c r="J3" s="6" t="n">
        <v>85</v>
      </c>
      <c r="K3" s="7">
        <f>IFERROR(H3*J3,0)</f>
        <v/>
      </c>
      <c r="L3" s="4" t="inlineStr">
        <is>
          <t>Alta</t>
        </is>
      </c>
      <c r="M3" s="4" t="inlineStr">
        <is>
          <t>Aprovado</t>
        </is>
      </c>
      <c r="N3" s="5" t="inlineStr">
        <is>
          <t>Designer contratada</t>
        </is>
      </c>
    </row>
    <row r="4" ht="22" customHeight="1">
      <c r="A4" s="3" t="inlineStr">
        <is>
          <t>06/07/2026</t>
        </is>
      </c>
      <c r="B4" s="4" t="inlineStr">
        <is>
          <t>Jul/2026</t>
        </is>
      </c>
      <c r="C4" s="5" t="inlineStr">
        <is>
          <t>Material</t>
        </is>
      </c>
      <c r="D4" s="5" t="inlineStr">
        <is>
          <t>Material de Escritório</t>
        </is>
      </c>
      <c r="E4" s="5" t="inlineStr">
        <is>
          <t>Administrativo</t>
        </is>
      </c>
      <c r="F4" s="5" t="inlineStr">
        <is>
          <t>Carlos Henrique</t>
        </is>
      </c>
      <c r="G4" s="5" t="inlineStr">
        <is>
          <t>Campinas/SP</t>
        </is>
      </c>
      <c r="H4" s="4" t="n">
        <v>50</v>
      </c>
      <c r="I4" s="4" t="inlineStr">
        <is>
          <t>un</t>
        </is>
      </c>
      <c r="J4" s="6" t="n">
        <v>12.5</v>
      </c>
      <c r="K4" s="8">
        <f>IFERROR(H4*J4,0)</f>
        <v/>
      </c>
      <c r="L4" s="4" t="inlineStr">
        <is>
          <t>Média</t>
        </is>
      </c>
      <c r="M4" s="4" t="inlineStr">
        <is>
          <t>Aprovado</t>
        </is>
      </c>
      <c r="N4" s="5" t="inlineStr">
        <is>
          <t>Pedido realizado</t>
        </is>
      </c>
    </row>
    <row r="5" ht="22" customHeight="1">
      <c r="A5" s="3" t="inlineStr">
        <is>
          <t>07/07/2026</t>
        </is>
      </c>
      <c r="B5" s="4" t="inlineStr">
        <is>
          <t>Jul/2026</t>
        </is>
      </c>
      <c r="C5" s="5" t="inlineStr">
        <is>
          <t>Logística</t>
        </is>
      </c>
      <c r="D5" s="5" t="inlineStr">
        <is>
          <t>Frete</t>
        </is>
      </c>
      <c r="E5" s="5" t="inlineStr">
        <is>
          <t>Distribuição</t>
        </is>
      </c>
      <c r="F5" s="5" t="inlineStr">
        <is>
          <t>Mariana Souza</t>
        </is>
      </c>
      <c r="G5" s="5" t="inlineStr">
        <is>
          <t>Belo Horizonte/MG</t>
        </is>
      </c>
      <c r="H5" s="4" t="n">
        <v>10</v>
      </c>
      <c r="I5" s="4" t="inlineStr">
        <is>
          <t>viagem</t>
        </is>
      </c>
      <c r="J5" s="6" t="n">
        <v>320</v>
      </c>
      <c r="K5" s="7">
        <f>IFERROR(H5*J5,0)</f>
        <v/>
      </c>
      <c r="L5" s="4" t="inlineStr">
        <is>
          <t>Alta</t>
        </is>
      </c>
      <c r="M5" s="4" t="inlineStr">
        <is>
          <t>Aprovado</t>
        </is>
      </c>
      <c r="N5" s="5" t="inlineStr">
        <is>
          <t>Rota confirmada</t>
        </is>
      </c>
    </row>
    <row r="6" ht="22" customHeight="1">
      <c r="A6" s="3" t="inlineStr">
        <is>
          <t>08/07/2026</t>
        </is>
      </c>
      <c r="B6" s="4" t="inlineStr">
        <is>
          <t>Jul/2026</t>
        </is>
      </c>
      <c r="C6" s="5" t="inlineStr">
        <is>
          <t>Marketing</t>
        </is>
      </c>
      <c r="D6" s="5" t="inlineStr">
        <is>
          <t>Divulgação</t>
        </is>
      </c>
      <c r="E6" s="5" t="inlineStr">
        <is>
          <t>Campanha Verão</t>
        </is>
      </c>
      <c r="F6" s="5" t="inlineStr">
        <is>
          <t>João Pedro</t>
        </is>
      </c>
      <c r="G6" s="5" t="inlineStr">
        <is>
          <t>Curitiba/PR</t>
        </is>
      </c>
      <c r="H6" s="4" t="n">
        <v>5</v>
      </c>
      <c r="I6" s="4" t="inlineStr">
        <is>
          <t>campanha</t>
        </is>
      </c>
      <c r="J6" s="6" t="n">
        <v>450</v>
      </c>
      <c r="K6" s="8">
        <f>IFERROR(H6*J6,0)</f>
        <v/>
      </c>
      <c r="L6" s="4" t="inlineStr">
        <is>
          <t>Alta</t>
        </is>
      </c>
      <c r="M6" s="4" t="inlineStr">
        <is>
          <t>Pendente</t>
        </is>
      </c>
      <c r="N6" s="5" t="inlineStr">
        <is>
          <t>Aguardando aprovação</t>
        </is>
      </c>
    </row>
    <row r="7" ht="22" customHeight="1">
      <c r="A7" s="3" t="inlineStr">
        <is>
          <t>09/07/2026</t>
        </is>
      </c>
      <c r="B7" s="4" t="inlineStr">
        <is>
          <t>Jul/2026</t>
        </is>
      </c>
      <c r="C7" s="5" t="inlineStr">
        <is>
          <t>Combustível</t>
        </is>
      </c>
      <c r="D7" s="5" t="inlineStr">
        <is>
          <t>Combustível</t>
        </is>
      </c>
      <c r="E7" s="5" t="inlineStr">
        <is>
          <t>Operações</t>
        </is>
      </c>
      <c r="F7" s="5" t="inlineStr">
        <is>
          <t>Fernanda Lima</t>
        </is>
      </c>
      <c r="G7" s="5" t="inlineStr">
        <is>
          <t>Recife/PE</t>
        </is>
      </c>
      <c r="H7" s="4" t="n">
        <v>200</v>
      </c>
      <c r="I7" s="4" t="inlineStr">
        <is>
          <t>L</t>
        </is>
      </c>
      <c r="J7" s="6" t="n">
        <v>6.2</v>
      </c>
      <c r="K7" s="7">
        <f>IFERROR(H7*J7,0)</f>
        <v/>
      </c>
      <c r="L7" s="4" t="inlineStr">
        <is>
          <t>Média</t>
        </is>
      </c>
      <c r="M7" s="4" t="inlineStr">
        <is>
          <t>Aprovado</t>
        </is>
      </c>
      <c r="N7" s="5" t="inlineStr">
        <is>
          <t>Abastecimento frota</t>
        </is>
      </c>
    </row>
    <row r="8" ht="22" customHeight="1">
      <c r="A8" s="3" t="inlineStr">
        <is>
          <t>10/07/2026</t>
        </is>
      </c>
      <c r="B8" s="4" t="inlineStr">
        <is>
          <t>Jul/2026</t>
        </is>
      </c>
      <c r="C8" s="5" t="inlineStr">
        <is>
          <t>Embalagem</t>
        </is>
      </c>
      <c r="D8" s="5" t="inlineStr">
        <is>
          <t>Embalagem</t>
        </is>
      </c>
      <c r="E8" s="5" t="inlineStr">
        <is>
          <t>Expedição</t>
        </is>
      </c>
      <c r="F8" s="5" t="inlineStr">
        <is>
          <t>Ana Paula</t>
        </is>
      </c>
      <c r="G8" s="5" t="inlineStr">
        <is>
          <t>Salvador/BA</t>
        </is>
      </c>
      <c r="H8" s="4" t="n">
        <v>500</v>
      </c>
      <c r="I8" s="4" t="inlineStr">
        <is>
          <t>un</t>
        </is>
      </c>
      <c r="J8" s="6" t="n">
        <v>1.8</v>
      </c>
      <c r="K8" s="8">
        <f>IFERROR(H8*J8,0)</f>
        <v/>
      </c>
      <c r="L8" s="4" t="inlineStr">
        <is>
          <t>Baixa</t>
        </is>
      </c>
      <c r="M8" s="4" t="inlineStr">
        <is>
          <t>Aprovado</t>
        </is>
      </c>
      <c r="N8" s="5" t="inlineStr">
        <is>
          <t>Estoque reposto</t>
        </is>
      </c>
    </row>
    <row r="9" ht="22" customHeight="1">
      <c r="A9" s="3" t="inlineStr">
        <is>
          <t>11/07/2026</t>
        </is>
      </c>
      <c r="B9" s="4" t="inlineStr">
        <is>
          <t>Jul/2026</t>
        </is>
      </c>
      <c r="C9" s="5" t="inlineStr">
        <is>
          <t>Mão de Obra</t>
        </is>
      </c>
      <c r="D9" s="5" t="inlineStr">
        <is>
          <t>Horas de Trabalho</t>
        </is>
      </c>
      <c r="E9" s="5" t="inlineStr">
        <is>
          <t>Projeto Beta</t>
        </is>
      </c>
      <c r="F9" s="5" t="inlineStr">
        <is>
          <t>Carlos Henrique</t>
        </is>
      </c>
      <c r="G9" s="5" t="inlineStr">
        <is>
          <t>São Paulo/SP</t>
        </is>
      </c>
      <c r="H9" s="4" t="n">
        <v>60</v>
      </c>
      <c r="I9" s="4" t="inlineStr">
        <is>
          <t>h</t>
        </is>
      </c>
      <c r="J9" s="6" t="n">
        <v>85</v>
      </c>
      <c r="K9" s="7">
        <f>IFERROR(H9*J9,0)</f>
        <v/>
      </c>
      <c r="L9" s="4" t="inlineStr">
        <is>
          <t>Alta</t>
        </is>
      </c>
      <c r="M9" s="4" t="inlineStr">
        <is>
          <t>Rejeitado</t>
        </is>
      </c>
      <c r="N9" s="5" t="inlineStr">
        <is>
          <t>Orçamento excedido</t>
        </is>
      </c>
    </row>
    <row r="10" ht="22" customHeight="1">
      <c r="A10" s="3" t="inlineStr">
        <is>
          <t>14/07/2026</t>
        </is>
      </c>
      <c r="B10" s="4" t="inlineStr">
        <is>
          <t>Jul/2026</t>
        </is>
      </c>
      <c r="C10" s="5" t="inlineStr">
        <is>
          <t>Logística</t>
        </is>
      </c>
      <c r="D10" s="5" t="inlineStr">
        <is>
          <t>Frete</t>
        </is>
      </c>
      <c r="E10" s="5" t="inlineStr">
        <is>
          <t>Projeto Alpha</t>
        </is>
      </c>
      <c r="F10" s="5" t="inlineStr">
        <is>
          <t>Mariana Souza</t>
        </is>
      </c>
      <c r="G10" s="5" t="inlineStr">
        <is>
          <t>Porto Alegre/RS</t>
        </is>
      </c>
      <c r="H10" s="4" t="n">
        <v>8</v>
      </c>
      <c r="I10" s="4" t="inlineStr">
        <is>
          <t>viagem</t>
        </is>
      </c>
      <c r="J10" s="6" t="n">
        <v>380</v>
      </c>
      <c r="K10" s="8">
        <f>IFERROR(H10*J10,0)</f>
        <v/>
      </c>
      <c r="L10" s="4" t="inlineStr">
        <is>
          <t>Média</t>
        </is>
      </c>
      <c r="M10" s="4" t="inlineStr">
        <is>
          <t>Aprovado</t>
        </is>
      </c>
      <c r="N10" s="5" t="inlineStr">
        <is>
          <t>Entrega programada</t>
        </is>
      </c>
    </row>
    <row r="11" ht="22" customHeight="1">
      <c r="A11" s="3" t="inlineStr">
        <is>
          <t>15/07/2026</t>
        </is>
      </c>
      <c r="B11" s="4" t="inlineStr">
        <is>
          <t>Jul/2026</t>
        </is>
      </c>
      <c r="C11" s="5" t="inlineStr">
        <is>
          <t>Marketing</t>
        </is>
      </c>
      <c r="D11" s="5" t="inlineStr">
        <is>
          <t>Divulgação</t>
        </is>
      </c>
      <c r="E11" s="5" t="inlineStr">
        <is>
          <t>Campanha Inverno</t>
        </is>
      </c>
      <c r="F11" s="5" t="inlineStr">
        <is>
          <t>João Pedro</t>
        </is>
      </c>
      <c r="G11" s="5" t="inlineStr">
        <is>
          <t>Campinas/SP</t>
        </is>
      </c>
      <c r="H11" s="4" t="n">
        <v>3</v>
      </c>
      <c r="I11" s="4" t="inlineStr">
        <is>
          <t>campanha</t>
        </is>
      </c>
      <c r="J11" s="6" t="n">
        <v>450</v>
      </c>
      <c r="K11" s="7">
        <f>IFERROR(H11*J11,0)</f>
        <v/>
      </c>
      <c r="L11" s="4" t="inlineStr">
        <is>
          <t>Baixa</t>
        </is>
      </c>
      <c r="M11" s="4" t="inlineStr">
        <is>
          <t>Pendente</t>
        </is>
      </c>
      <c r="N11" s="5" t="inlineStr">
        <is>
          <t>Em análise</t>
        </is>
      </c>
    </row>
    <row r="12" ht="22" customHeight="1">
      <c r="A12" s="3" t="inlineStr">
        <is>
          <t>16/07/2026</t>
        </is>
      </c>
      <c r="B12" s="4" t="inlineStr">
        <is>
          <t>Jul/2026</t>
        </is>
      </c>
      <c r="C12" s="5" t="inlineStr">
        <is>
          <t>Combustível</t>
        </is>
      </c>
      <c r="D12" s="5" t="inlineStr">
        <is>
          <t>Combustível</t>
        </is>
      </c>
      <c r="E12" s="5" t="inlineStr">
        <is>
          <t>Distribuição</t>
        </is>
      </c>
      <c r="F12" s="5" t="inlineStr">
        <is>
          <t>Fernanda Lima</t>
        </is>
      </c>
      <c r="G12" s="5" t="inlineStr">
        <is>
          <t>Curitiba/PR</t>
        </is>
      </c>
      <c r="H12" s="4" t="n">
        <v>150</v>
      </c>
      <c r="I12" s="4" t="inlineStr">
        <is>
          <t>L</t>
        </is>
      </c>
      <c r="J12" s="6" t="n">
        <v>6.2</v>
      </c>
      <c r="K12" s="8">
        <f>IFERROR(H12*J12,0)</f>
        <v/>
      </c>
      <c r="L12" s="4" t="inlineStr">
        <is>
          <t>Média</t>
        </is>
      </c>
      <c r="M12" s="4" t="inlineStr">
        <is>
          <t>Aprovado</t>
        </is>
      </c>
      <c r="N12" s="5" t="inlineStr">
        <is>
          <t>Abastecimento extra</t>
        </is>
      </c>
    </row>
    <row r="13">
      <c r="A13" s="9" t="inlineStr">
        <is>
          <t>RESUMO DA ALOCAÇÃO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</row>
    <row r="14">
      <c r="A14" s="11" t="inlineStr">
        <is>
          <t>Total alocado (R$):</t>
        </is>
      </c>
      <c r="B14" s="12" t="n"/>
      <c r="C14" s="12" t="n"/>
      <c r="D14" s="12" t="n"/>
      <c r="E14" s="12" t="n"/>
      <c r="F14" s="12" t="n"/>
      <c r="G14" s="12" t="n"/>
      <c r="H14" s="13">
        <f>SUM(K3:K12)</f>
        <v/>
      </c>
      <c r="I14" s="12" t="n"/>
      <c r="J14" s="12" t="n"/>
      <c r="K14" s="12" t="n"/>
      <c r="L14" s="12" t="n"/>
      <c r="M14" s="12" t="n"/>
      <c r="N14" s="12" t="n"/>
    </row>
    <row r="15">
      <c r="A15" s="11" t="inlineStr">
        <is>
          <t>Média de custo por alocação (R$):</t>
        </is>
      </c>
      <c r="B15" s="12" t="n"/>
      <c r="C15" s="12" t="n"/>
      <c r="D15" s="12" t="n"/>
      <c r="E15" s="12" t="n"/>
      <c r="F15" s="12" t="n"/>
      <c r="G15" s="12" t="n"/>
      <c r="H15" s="13">
        <f>IFERROR(AVERAGE(K3:K12),0)</f>
        <v/>
      </c>
      <c r="I15" s="12" t="n"/>
      <c r="J15" s="12" t="n"/>
      <c r="K15" s="12" t="n"/>
      <c r="L15" s="12" t="n"/>
      <c r="M15" s="12" t="n"/>
      <c r="N15" s="12" t="n"/>
    </row>
    <row r="16">
      <c r="A16" s="11" t="inlineStr">
        <is>
          <t>Qtd. alocações com Prioridade Alta:</t>
        </is>
      </c>
      <c r="B16" s="12" t="n"/>
      <c r="C16" s="12" t="n"/>
      <c r="D16" s="12" t="n"/>
      <c r="E16" s="12" t="n"/>
      <c r="F16" s="12" t="n"/>
      <c r="G16" s="12" t="n"/>
      <c r="H16" s="14">
        <f>COUNTIF(L3:L12,"Alta")</f>
        <v/>
      </c>
      <c r="I16" s="12" t="n"/>
      <c r="J16" s="12" t="n"/>
      <c r="K16" s="12" t="n"/>
      <c r="L16" s="12" t="n"/>
      <c r="M16" s="12" t="n"/>
      <c r="N16" s="12" t="n"/>
    </row>
    <row r="17">
      <c r="A17" s="11" t="inlineStr">
        <is>
          <t>Total aprovado (R$):</t>
        </is>
      </c>
      <c r="B17" s="12" t="n"/>
      <c r="C17" s="12" t="n"/>
      <c r="D17" s="12" t="n"/>
      <c r="E17" s="12" t="n"/>
      <c r="F17" s="12" t="n"/>
      <c r="G17" s="12" t="n"/>
      <c r="H17" s="13">
        <f>SUMIF(M3:M12,"Aprovado",K3:K12)</f>
        <v/>
      </c>
      <c r="I17" s="12" t="n"/>
      <c r="J17" s="12" t="n"/>
      <c r="K17" s="12" t="n"/>
      <c r="L17" s="12" t="n"/>
      <c r="M17" s="12" t="n"/>
      <c r="N17" s="12" t="n"/>
    </row>
  </sheetData>
  <mergeCells count="6">
    <mergeCell ref="A1:N1"/>
    <mergeCell ref="A13:G13"/>
    <mergeCell ref="A14:G14"/>
    <mergeCell ref="A15:G15"/>
    <mergeCell ref="A16:G16"/>
    <mergeCell ref="A17:G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24" customWidth="1" min="3" max="3"/>
    <col width="12" customWidth="1" min="4" max="4"/>
    <col width="12" customWidth="1" min="5" max="5"/>
    <col width="16" customWidth="1" min="6" max="6"/>
    <col width="18" customWidth="1" min="7" max="7"/>
    <col width="22" customWidth="1" min="8" max="8"/>
    <col width="18" customWidth="1" min="9" max="9"/>
    <col width="12" customWidth="1" min="10" max="10"/>
  </cols>
  <sheetData>
    <row r="1" ht="30" customHeight="1">
      <c r="A1" s="1" t="inlineStr">
        <is>
          <t>CADASTRO DE RECURSOS DISPONÍVEIS</t>
        </is>
      </c>
    </row>
    <row r="2" ht="32" customHeight="1">
      <c r="A2" s="2" t="inlineStr">
        <is>
          <t>Código</t>
        </is>
      </c>
      <c r="B2" s="2" t="inlineStr">
        <is>
          <t>Tipo de Recurso</t>
        </is>
      </c>
      <c r="C2" s="2" t="inlineStr">
        <is>
          <t>Nome do Recurso</t>
        </is>
      </c>
      <c r="D2" s="2" t="inlineStr">
        <is>
          <t>Unidade</t>
        </is>
      </c>
      <c r="E2" s="2" t="inlineStr">
        <is>
          <t>Disponível</t>
        </is>
      </c>
      <c r="F2" s="2" t="inlineStr">
        <is>
          <t>Custo Unitário</t>
        </is>
      </c>
      <c r="G2" s="2" t="inlineStr">
        <is>
          <t>Total Estimado</t>
        </is>
      </c>
      <c r="H2" s="2" t="inlineStr">
        <is>
          <t>Fornecedor</t>
        </is>
      </c>
      <c r="I2" s="2" t="inlineStr">
        <is>
          <t>Cidade</t>
        </is>
      </c>
      <c r="J2" s="2" t="inlineStr">
        <is>
          <t>Situação</t>
        </is>
      </c>
    </row>
    <row r="3" ht="22" customHeight="1">
      <c r="A3" s="15" t="inlineStr">
        <is>
          <t>REC-001</t>
        </is>
      </c>
      <c r="B3" s="16" t="inlineStr">
        <is>
          <t>Mão de Obra</t>
        </is>
      </c>
      <c r="C3" s="16" t="inlineStr">
        <is>
          <t>Horas de Trabalho</t>
        </is>
      </c>
      <c r="D3" s="15" t="inlineStr">
        <is>
          <t>h</t>
        </is>
      </c>
      <c r="E3" s="4" t="n">
        <v>300</v>
      </c>
      <c r="F3" s="6" t="n">
        <v>85</v>
      </c>
      <c r="G3" s="7">
        <f>IFERROR(E3*F3,0)</f>
        <v/>
      </c>
      <c r="H3" s="16" t="inlineStr">
        <is>
          <t>Freelancer SP</t>
        </is>
      </c>
      <c r="I3" s="16" t="inlineStr">
        <is>
          <t>São Paulo/SP</t>
        </is>
      </c>
      <c r="J3" s="15" t="inlineStr">
        <is>
          <t>Ativo</t>
        </is>
      </c>
    </row>
    <row r="4" ht="22" customHeight="1">
      <c r="A4" s="17" t="inlineStr">
        <is>
          <t>REC-002</t>
        </is>
      </c>
      <c r="B4" s="18" t="inlineStr">
        <is>
          <t>Material</t>
        </is>
      </c>
      <c r="C4" s="18" t="inlineStr">
        <is>
          <t>Material de Escritório</t>
        </is>
      </c>
      <c r="D4" s="17" t="inlineStr">
        <is>
          <t>un</t>
        </is>
      </c>
      <c r="E4" s="4" t="n">
        <v>500</v>
      </c>
      <c r="F4" s="6" t="n">
        <v>12.5</v>
      </c>
      <c r="G4" s="8">
        <f>IFERROR(E4*F4,0)</f>
        <v/>
      </c>
      <c r="H4" s="18" t="inlineStr">
        <is>
          <t>Papelaria Centro</t>
        </is>
      </c>
      <c r="I4" s="18" t="inlineStr">
        <is>
          <t>Campinas/SP</t>
        </is>
      </c>
      <c r="J4" s="17" t="inlineStr">
        <is>
          <t>Ativo</t>
        </is>
      </c>
    </row>
    <row r="5" ht="22" customHeight="1">
      <c r="A5" s="15" t="inlineStr">
        <is>
          <t>REC-003</t>
        </is>
      </c>
      <c r="B5" s="16" t="inlineStr">
        <is>
          <t>Logística</t>
        </is>
      </c>
      <c r="C5" s="16" t="inlineStr">
        <is>
          <t>Frete</t>
        </is>
      </c>
      <c r="D5" s="15" t="inlineStr">
        <is>
          <t>viagem</t>
        </is>
      </c>
      <c r="E5" s="4" t="n">
        <v>40</v>
      </c>
      <c r="F5" s="6" t="n">
        <v>320</v>
      </c>
      <c r="G5" s="7">
        <f>IFERROR(E5*F5,0)</f>
        <v/>
      </c>
      <c r="H5" s="16" t="inlineStr">
        <is>
          <t>Transportadora Rápida</t>
        </is>
      </c>
      <c r="I5" s="16" t="inlineStr">
        <is>
          <t>Belo Horizonte/MG</t>
        </is>
      </c>
      <c r="J5" s="15" t="inlineStr">
        <is>
          <t>Ativo</t>
        </is>
      </c>
    </row>
    <row r="6" ht="22" customHeight="1">
      <c r="A6" s="17" t="inlineStr">
        <is>
          <t>REC-004</t>
        </is>
      </c>
      <c r="B6" s="18" t="inlineStr">
        <is>
          <t>Marketing</t>
        </is>
      </c>
      <c r="C6" s="18" t="inlineStr">
        <is>
          <t>Divulgação</t>
        </is>
      </c>
      <c r="D6" s="17" t="inlineStr">
        <is>
          <t>campanha</t>
        </is>
      </c>
      <c r="E6" s="4" t="n">
        <v>20</v>
      </c>
      <c r="F6" s="6" t="n">
        <v>450</v>
      </c>
      <c r="G6" s="8">
        <f>IFERROR(E6*F6,0)</f>
        <v/>
      </c>
      <c r="H6" s="18" t="inlineStr">
        <is>
          <t>Agência Digital</t>
        </is>
      </c>
      <c r="I6" s="18" t="inlineStr">
        <is>
          <t>Curitiba/PR</t>
        </is>
      </c>
      <c r="J6" s="17" t="inlineStr">
        <is>
          <t>Ativo</t>
        </is>
      </c>
    </row>
    <row r="7" ht="22" customHeight="1">
      <c r="A7" s="15" t="inlineStr">
        <is>
          <t>REC-005</t>
        </is>
      </c>
      <c r="B7" s="16" t="inlineStr">
        <is>
          <t>Combustível</t>
        </is>
      </c>
      <c r="C7" s="16" t="inlineStr">
        <is>
          <t>Combustível</t>
        </is>
      </c>
      <c r="D7" s="15" t="inlineStr">
        <is>
          <t>L</t>
        </is>
      </c>
      <c r="E7" s="4" t="n">
        <v>1000</v>
      </c>
      <c r="F7" s="6" t="n">
        <v>6.2</v>
      </c>
      <c r="G7" s="7">
        <f>IFERROR(E7*F7,0)</f>
        <v/>
      </c>
      <c r="H7" s="16" t="inlineStr">
        <is>
          <t>Posto Estrela</t>
        </is>
      </c>
      <c r="I7" s="16" t="inlineStr">
        <is>
          <t>Recife/PE</t>
        </is>
      </c>
      <c r="J7" s="15" t="inlineStr">
        <is>
          <t>Ativo</t>
        </is>
      </c>
    </row>
    <row r="8" ht="22" customHeight="1">
      <c r="A8" s="17" t="inlineStr">
        <is>
          <t>REC-006</t>
        </is>
      </c>
      <c r="B8" s="18" t="inlineStr">
        <is>
          <t>Embalagem</t>
        </is>
      </c>
      <c r="C8" s="18" t="inlineStr">
        <is>
          <t>Embalagem</t>
        </is>
      </c>
      <c r="D8" s="17" t="inlineStr">
        <is>
          <t>un</t>
        </is>
      </c>
      <c r="E8" s="4" t="n">
        <v>2000</v>
      </c>
      <c r="F8" s="6" t="n">
        <v>1.8</v>
      </c>
      <c r="G8" s="8">
        <f>IFERROR(E8*F8,0)</f>
        <v/>
      </c>
      <c r="H8" s="18" t="inlineStr">
        <is>
          <t>Embal Express</t>
        </is>
      </c>
      <c r="I8" s="18" t="inlineStr">
        <is>
          <t>Salvador/BA</t>
        </is>
      </c>
      <c r="J8" s="17" t="inlineStr">
        <is>
          <t>Ativo</t>
        </is>
      </c>
    </row>
    <row r="9" ht="22" customHeight="1">
      <c r="A9" s="15" t="inlineStr">
        <is>
          <t>REC-007</t>
        </is>
      </c>
      <c r="B9" s="16" t="inlineStr">
        <is>
          <t>Mão de Obra</t>
        </is>
      </c>
      <c r="C9" s="16" t="inlineStr">
        <is>
          <t>Serviço Técnico</t>
        </is>
      </c>
      <c r="D9" s="15" t="inlineStr">
        <is>
          <t>h</t>
        </is>
      </c>
      <c r="E9" s="4" t="n">
        <v>120</v>
      </c>
      <c r="F9" s="6" t="n">
        <v>110</v>
      </c>
      <c r="G9" s="7">
        <f>IFERROR(E9*F9,0)</f>
        <v/>
      </c>
      <c r="H9" s="16" t="inlineStr">
        <is>
          <t>TechServ</t>
        </is>
      </c>
      <c r="I9" s="16" t="inlineStr">
        <is>
          <t>Porto Alegre/RS</t>
        </is>
      </c>
      <c r="J9" s="15" t="inlineStr">
        <is>
          <t>Ativo</t>
        </is>
      </c>
    </row>
    <row r="10" ht="22" customHeight="1">
      <c r="A10" s="17" t="inlineStr">
        <is>
          <t>REC-008</t>
        </is>
      </c>
      <c r="B10" s="18" t="inlineStr">
        <is>
          <t>Material</t>
        </is>
      </c>
      <c r="C10" s="18" t="inlineStr">
        <is>
          <t>Insumos Gráficos</t>
        </is>
      </c>
      <c r="D10" s="17" t="inlineStr">
        <is>
          <t>un</t>
        </is>
      </c>
      <c r="E10" s="4" t="n">
        <v>300</v>
      </c>
      <c r="F10" s="6" t="n">
        <v>8.75</v>
      </c>
      <c r="G10" s="8">
        <f>IFERROR(E10*F10,0)</f>
        <v/>
      </c>
      <c r="H10" s="18" t="inlineStr">
        <is>
          <t>Gráfica Total</t>
        </is>
      </c>
      <c r="I10" s="18" t="inlineStr">
        <is>
          <t>São Paulo/SP</t>
        </is>
      </c>
      <c r="J10" s="17" t="inlineStr">
        <is>
          <t>Inativo</t>
        </is>
      </c>
    </row>
    <row r="11" ht="22" customHeight="1">
      <c r="A11" s="15" t="inlineStr">
        <is>
          <t>REC-009</t>
        </is>
      </c>
      <c r="B11" s="16" t="inlineStr">
        <is>
          <t>Logística</t>
        </is>
      </c>
      <c r="C11" s="16" t="inlineStr">
        <is>
          <t>Armazenagem</t>
        </is>
      </c>
      <c r="D11" s="15" t="inlineStr">
        <is>
          <t>m²/mês</t>
        </is>
      </c>
      <c r="E11" s="4" t="n">
        <v>50</v>
      </c>
      <c r="F11" s="6" t="n">
        <v>95</v>
      </c>
      <c r="G11" s="7">
        <f>IFERROR(E11*F11,0)</f>
        <v/>
      </c>
      <c r="H11" s="16" t="inlineStr">
        <is>
          <t>Armazém Sul</t>
        </is>
      </c>
      <c r="I11" s="16" t="inlineStr">
        <is>
          <t>Campinas/SP</t>
        </is>
      </c>
      <c r="J11" s="15" t="inlineStr">
        <is>
          <t>Ativo</t>
        </is>
      </c>
    </row>
    <row r="12" ht="22" customHeight="1">
      <c r="A12" s="17" t="inlineStr">
        <is>
          <t>REC-010</t>
        </is>
      </c>
      <c r="B12" s="18" t="inlineStr">
        <is>
          <t>Marketing</t>
        </is>
      </c>
      <c r="C12" s="18" t="inlineStr">
        <is>
          <t>Redes Sociais</t>
        </is>
      </c>
      <c r="D12" s="17" t="inlineStr">
        <is>
          <t>campanha</t>
        </is>
      </c>
      <c r="E12" s="4" t="n">
        <v>15</v>
      </c>
      <c r="F12" s="6" t="n">
        <v>280</v>
      </c>
      <c r="G12" s="8">
        <f>IFERROR(E12*F12,0)</f>
        <v/>
      </c>
      <c r="H12" s="18" t="inlineStr">
        <is>
          <t>Social Pro</t>
        </is>
      </c>
      <c r="I12" s="18" t="inlineStr">
        <is>
          <t>Belo Horizonte/MG</t>
        </is>
      </c>
      <c r="J12" s="17" t="inlineStr">
        <is>
          <t>Ativo</t>
        </is>
      </c>
    </row>
    <row r="13">
      <c r="A13" s="9" t="inlineStr">
        <is>
          <t>RESUMO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</row>
    <row r="14">
      <c r="A14" s="11" t="inlineStr">
        <is>
          <t>Total disponível (todos os recursos):</t>
        </is>
      </c>
      <c r="B14" s="12" t="n"/>
      <c r="C14" s="12" t="n"/>
      <c r="D14" s="12" t="n"/>
      <c r="E14" s="14">
        <f>SUM(E3:E12)</f>
        <v/>
      </c>
      <c r="F14" s="12" t="n"/>
      <c r="G14" s="12" t="n"/>
      <c r="H14" s="12" t="n"/>
      <c r="I14" s="12" t="n"/>
      <c r="J14" s="12" t="n"/>
    </row>
    <row r="15">
      <c r="A15" s="11" t="inlineStr">
        <is>
          <t>Total estimado (R$):</t>
        </is>
      </c>
      <c r="B15" s="12" t="n"/>
      <c r="C15" s="12" t="n"/>
      <c r="D15" s="12" t="n"/>
      <c r="E15" s="13">
        <f>SUM(G3:G12)</f>
        <v/>
      </c>
      <c r="F15" s="12" t="n"/>
      <c r="G15" s="12" t="n"/>
      <c r="H15" s="12" t="n"/>
      <c r="I15" s="12" t="n"/>
      <c r="J15" s="12" t="n"/>
    </row>
    <row r="16">
      <c r="A16" s="11" t="inlineStr">
        <is>
          <t>Custo médio unitário (R$):</t>
        </is>
      </c>
      <c r="B16" s="12" t="n"/>
      <c r="C16" s="12" t="n"/>
      <c r="D16" s="12" t="n"/>
      <c r="E16" s="13">
        <f>IFERROR(AVERAGE(F3:F12),0)</f>
        <v/>
      </c>
      <c r="F16" s="12" t="n"/>
      <c r="G16" s="12" t="n"/>
      <c r="H16" s="12" t="n"/>
      <c r="I16" s="12" t="n"/>
      <c r="J16" s="12" t="n"/>
    </row>
    <row r="17">
      <c r="A17" s="11" t="inlineStr">
        <is>
          <t>Qtd. recursos ativos:</t>
        </is>
      </c>
      <c r="B17" s="12" t="n"/>
      <c r="C17" s="12" t="n"/>
      <c r="D17" s="12" t="n"/>
      <c r="E17" s="14">
        <f>COUNTIF(J3:J12,"Ativo")</f>
        <v/>
      </c>
      <c r="F17" s="12" t="n"/>
      <c r="G17" s="12" t="n"/>
      <c r="H17" s="12" t="n"/>
      <c r="I17" s="12" t="n"/>
      <c r="J17" s="12" t="n"/>
    </row>
  </sheetData>
  <mergeCells count="6">
    <mergeCell ref="A1:J1"/>
    <mergeCell ref="A13:D13"/>
    <mergeCell ref="A14:D14"/>
    <mergeCell ref="A15:D15"/>
    <mergeCell ref="A16:D16"/>
    <mergeCell ref="A17:D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2" customWidth="1" min="4" max="4"/>
    <col width="12" customWidth="1" min="5" max="5"/>
    <col width="16" customWidth="1" min="6" max="6"/>
    <col width="22" customWidth="1" min="7" max="7"/>
    <col width="14" customWidth="1" min="8" max="8"/>
    <col width="16" customWidth="1" min="9" max="9"/>
    <col width="16" customWidth="1" min="10" max="10"/>
    <col width="16" customWidth="1" min="11" max="11"/>
    <col width="22" customWidth="1" min="12" max="12"/>
  </cols>
  <sheetData>
    <row r="1" ht="30" customHeight="1">
      <c r="A1" s="1" t="inlineStr">
        <is>
          <t>CONTROLE DE PROJETOS — Orçamento x Realizado</t>
        </is>
      </c>
    </row>
    <row r="2" ht="32" customHeight="1">
      <c r="A2" s="2" t="inlineStr">
        <is>
          <t>Projeto</t>
        </is>
      </c>
      <c r="B2" s="2" t="inlineStr">
        <is>
          <t>Cliente/Unidade</t>
        </is>
      </c>
      <c r="C2" s="2" t="inlineStr">
        <is>
          <t>Cidade</t>
        </is>
      </c>
      <c r="D2" s="2" t="inlineStr">
        <is>
          <t>Início</t>
        </is>
      </c>
      <c r="E2" s="2" t="inlineStr">
        <is>
          <t>Fim</t>
        </is>
      </c>
      <c r="F2" s="2" t="inlineStr">
        <is>
          <t>Orçamento</t>
        </is>
      </c>
      <c r="G2" s="2" t="inlineStr">
        <is>
          <t>Recurso Principal</t>
        </is>
      </c>
      <c r="H2" s="2" t="inlineStr">
        <is>
          <t>Qtd. Prevista</t>
        </is>
      </c>
      <c r="I2" s="2" t="inlineStr">
        <is>
          <t>Custo Previsto</t>
        </is>
      </c>
      <c r="J2" s="2" t="inlineStr">
        <is>
          <t>Custo Realizado</t>
        </is>
      </c>
      <c r="K2" s="2" t="inlineStr">
        <is>
          <t>Diferença</t>
        </is>
      </c>
      <c r="L2" s="2" t="inlineStr">
        <is>
          <t>Status</t>
        </is>
      </c>
    </row>
    <row r="3" ht="22" customHeight="1">
      <c r="A3" s="16" t="inlineStr">
        <is>
          <t>Projeto Alpha</t>
        </is>
      </c>
      <c r="B3" s="16" t="inlineStr">
        <is>
          <t>Ana Paula</t>
        </is>
      </c>
      <c r="C3" s="16" t="inlineStr">
        <is>
          <t>São Paulo/SP</t>
        </is>
      </c>
      <c r="D3" s="19" t="inlineStr">
        <is>
          <t>01/06/2026</t>
        </is>
      </c>
      <c r="E3" s="19" t="inlineStr">
        <is>
          <t>31/07/2026</t>
        </is>
      </c>
      <c r="F3" s="6" t="n">
        <v>15000</v>
      </c>
      <c r="G3" s="16" t="inlineStr">
        <is>
          <t>Horas de Trabalho</t>
        </is>
      </c>
      <c r="H3" s="4" t="n">
        <v>100</v>
      </c>
      <c r="I3" s="7">
        <f>IFERROR(H3*IFERROR(VLOOKUP(G3,Recursos!$C$3:$F$12,4,FALSE),0),0)</f>
        <v/>
      </c>
      <c r="J3" s="6" t="n">
        <v>8900</v>
      </c>
      <c r="K3" s="7">
        <f>IFERROR(I3-J3,0)</f>
        <v/>
      </c>
      <c r="L3" s="15">
        <f>IF(K3&gt;=0,"Dentro do orçamento","Estourado")</f>
        <v/>
      </c>
    </row>
    <row r="4" ht="22" customHeight="1">
      <c r="A4" s="18" t="inlineStr">
        <is>
          <t>Projeto Beta</t>
        </is>
      </c>
      <c r="B4" s="18" t="inlineStr">
        <is>
          <t>Carlos Henrique</t>
        </is>
      </c>
      <c r="C4" s="18" t="inlineStr">
        <is>
          <t>Campinas/SP</t>
        </is>
      </c>
      <c r="D4" s="20" t="inlineStr">
        <is>
          <t>15/06/2026</t>
        </is>
      </c>
      <c r="E4" s="20" t="inlineStr">
        <is>
          <t>15/08/2026</t>
        </is>
      </c>
      <c r="F4" s="6" t="n">
        <v>22000</v>
      </c>
      <c r="G4" s="18" t="inlineStr">
        <is>
          <t>Frete</t>
        </is>
      </c>
      <c r="H4" s="4" t="n">
        <v>20</v>
      </c>
      <c r="I4" s="8">
        <f>IFERROR(H4*IFERROR(VLOOKUP(G4,Recursos!$C$3:$F$12,4,FALSE),0),0)</f>
        <v/>
      </c>
      <c r="J4" s="6" t="n">
        <v>19500</v>
      </c>
      <c r="K4" s="8">
        <f>IFERROR(I4-J4,0)</f>
        <v/>
      </c>
      <c r="L4" s="17">
        <f>IF(K4&gt;=0,"Dentro do orçamento","Estourado")</f>
        <v/>
      </c>
    </row>
    <row r="5" ht="22" customHeight="1">
      <c r="A5" s="16" t="inlineStr">
        <is>
          <t>Campanha Verão</t>
        </is>
      </c>
      <c r="B5" s="16" t="inlineStr">
        <is>
          <t>Mariana Souza</t>
        </is>
      </c>
      <c r="C5" s="16" t="inlineStr">
        <is>
          <t>Belo Horizonte/MG</t>
        </is>
      </c>
      <c r="D5" s="19" t="inlineStr">
        <is>
          <t>01/07/2026</t>
        </is>
      </c>
      <c r="E5" s="19" t="inlineStr">
        <is>
          <t>31/07/2026</t>
        </is>
      </c>
      <c r="F5" s="6" t="n">
        <v>8000</v>
      </c>
      <c r="G5" s="16" t="inlineStr">
        <is>
          <t>Divulgação</t>
        </is>
      </c>
      <c r="H5" s="4" t="n">
        <v>10</v>
      </c>
      <c r="I5" s="7">
        <f>IFERROR(H5*IFERROR(VLOOKUP(G5,Recursos!$C$3:$F$12,4,FALSE),0),0)</f>
        <v/>
      </c>
      <c r="J5" s="6" t="n">
        <v>9200</v>
      </c>
      <c r="K5" s="7">
        <f>IFERROR(I5-J5,0)</f>
        <v/>
      </c>
      <c r="L5" s="15">
        <f>IF(K5&gt;=0,"Dentro do orçamento","Estourado")</f>
        <v/>
      </c>
    </row>
    <row r="6" ht="22" customHeight="1">
      <c r="A6" s="18" t="inlineStr">
        <is>
          <t>Distribuição Norte</t>
        </is>
      </c>
      <c r="B6" s="18" t="inlineStr">
        <is>
          <t>João Pedro</t>
        </is>
      </c>
      <c r="C6" s="18" t="inlineStr">
        <is>
          <t>Recife/PE</t>
        </is>
      </c>
      <c r="D6" s="20" t="inlineStr">
        <is>
          <t>10/07/2026</t>
        </is>
      </c>
      <c r="E6" s="20" t="inlineStr">
        <is>
          <t>10/08/2026</t>
        </is>
      </c>
      <c r="F6" s="6" t="n">
        <v>18000</v>
      </c>
      <c r="G6" s="18" t="inlineStr">
        <is>
          <t>Combustível</t>
        </is>
      </c>
      <c r="H6" s="4" t="n">
        <v>500</v>
      </c>
      <c r="I6" s="8">
        <f>IFERROR(H6*IFERROR(VLOOKUP(G6,Recursos!$C$3:$F$12,4,FALSE),0),0)</f>
        <v/>
      </c>
      <c r="J6" s="6" t="n">
        <v>15600</v>
      </c>
      <c r="K6" s="8">
        <f>IFERROR(I6-J6,0)</f>
        <v/>
      </c>
      <c r="L6" s="17">
        <f>IF(K6&gt;=0,"Dentro do orçamento","Estourado")</f>
        <v/>
      </c>
    </row>
    <row r="7" ht="22" customHeight="1">
      <c r="A7" s="16" t="inlineStr">
        <is>
          <t>Expansão Sul</t>
        </is>
      </c>
      <c r="B7" s="16" t="inlineStr">
        <is>
          <t>Fernanda Lima</t>
        </is>
      </c>
      <c r="C7" s="16" t="inlineStr">
        <is>
          <t>Porto Alegre/RS</t>
        </is>
      </c>
      <c r="D7" s="19" t="inlineStr">
        <is>
          <t>20/07/2026</t>
        </is>
      </c>
      <c r="E7" s="19" t="inlineStr">
        <is>
          <t>20/09/2026</t>
        </is>
      </c>
      <c r="F7" s="6" t="n">
        <v>30000</v>
      </c>
      <c r="G7" s="16" t="inlineStr">
        <is>
          <t>Serviço Técnico</t>
        </is>
      </c>
      <c r="H7" s="4" t="n">
        <v>80</v>
      </c>
      <c r="I7" s="7">
        <f>IFERROR(H7*IFERROR(VLOOKUP(G7,Recursos!$C$3:$F$12,4,FALSE),0),0)</f>
        <v/>
      </c>
      <c r="J7" s="6" t="n">
        <v>28000</v>
      </c>
      <c r="K7" s="7">
        <f>IFERROR(I7-J7,0)</f>
        <v/>
      </c>
      <c r="L7" s="15">
        <f>IF(K7&gt;=0,"Dentro do orçamento","Estourado")</f>
        <v/>
      </c>
    </row>
    <row r="8" ht="22" customHeight="1">
      <c r="A8" s="18" t="inlineStr">
        <is>
          <t>Campanha Inverno</t>
        </is>
      </c>
      <c r="B8" s="18" t="inlineStr">
        <is>
          <t>Ana Paula</t>
        </is>
      </c>
      <c r="C8" s="18" t="inlineStr">
        <is>
          <t>Curitiba/PR</t>
        </is>
      </c>
      <c r="D8" s="20" t="inlineStr">
        <is>
          <t>05/07/2026</t>
        </is>
      </c>
      <c r="E8" s="20" t="inlineStr">
        <is>
          <t>05/08/2026</t>
        </is>
      </c>
      <c r="F8" s="6" t="n">
        <v>6000</v>
      </c>
      <c r="G8" s="18" t="inlineStr">
        <is>
          <t>Redes Sociais</t>
        </is>
      </c>
      <c r="H8" s="4" t="n">
        <v>8</v>
      </c>
      <c r="I8" s="8">
        <f>IFERROR(H8*IFERROR(VLOOKUP(G8,Recursos!$C$3:$F$12,4,FALSE),0),0)</f>
        <v/>
      </c>
      <c r="J8" s="6" t="n">
        <v>6800</v>
      </c>
      <c r="K8" s="8">
        <f>IFERROR(I8-J8,0)</f>
        <v/>
      </c>
      <c r="L8" s="17">
        <f>IF(K8&gt;=0,"Dentro do orçamento","Estourado")</f>
        <v/>
      </c>
    </row>
    <row r="9" ht="22" customHeight="1">
      <c r="A9" s="16" t="inlineStr">
        <is>
          <t>Operação Salvador</t>
        </is>
      </c>
      <c r="B9" s="16" t="inlineStr">
        <is>
          <t>Carlos Henrique</t>
        </is>
      </c>
      <c r="C9" s="16" t="inlineStr">
        <is>
          <t>Salvador/BA</t>
        </is>
      </c>
      <c r="D9" s="19" t="inlineStr">
        <is>
          <t>12/07/2026</t>
        </is>
      </c>
      <c r="E9" s="19" t="inlineStr">
        <is>
          <t>30/07/2026</t>
        </is>
      </c>
      <c r="F9" s="6" t="n">
        <v>12000</v>
      </c>
      <c r="G9" s="16" t="inlineStr">
        <is>
          <t>Embalagem</t>
        </is>
      </c>
      <c r="H9" s="4" t="n">
        <v>1000</v>
      </c>
      <c r="I9" s="7">
        <f>IFERROR(H9*IFERROR(VLOOKUP(G9,Recursos!$C$3:$F$12,4,FALSE),0),0)</f>
        <v/>
      </c>
      <c r="J9" s="6" t="n">
        <v>10500</v>
      </c>
      <c r="K9" s="7">
        <f>IFERROR(I9-J9,0)</f>
        <v/>
      </c>
      <c r="L9" s="15">
        <f>IF(K9&gt;=0,"Dentro do orçamento","Estourado")</f>
        <v/>
      </c>
    </row>
    <row r="10" ht="22" customHeight="1">
      <c r="A10" s="18" t="inlineStr">
        <is>
          <t>Projeto Gama</t>
        </is>
      </c>
      <c r="B10" s="18" t="inlineStr">
        <is>
          <t>Mariana Souza</t>
        </is>
      </c>
      <c r="C10" s="18" t="inlineStr">
        <is>
          <t>São Paulo/SP</t>
        </is>
      </c>
      <c r="D10" s="20" t="inlineStr">
        <is>
          <t>01/07/2026</t>
        </is>
      </c>
      <c r="E10" s="20" t="inlineStr">
        <is>
          <t>30/09/2026</t>
        </is>
      </c>
      <c r="F10" s="6" t="n">
        <v>25000</v>
      </c>
      <c r="G10" s="18" t="inlineStr">
        <is>
          <t>Horas de Trabalho</t>
        </is>
      </c>
      <c r="H10" s="4" t="n">
        <v>150</v>
      </c>
      <c r="I10" s="8">
        <f>IFERROR(H10*IFERROR(VLOOKUP(G10,Recursos!$C$3:$F$12,4,FALSE),0),0)</f>
        <v/>
      </c>
      <c r="J10" s="6" t="n">
        <v>22000</v>
      </c>
      <c r="K10" s="8">
        <f>IFERROR(I10-J10,0)</f>
        <v/>
      </c>
      <c r="L10" s="17">
        <f>IF(K10&gt;=0,"Dentro do orçamento","Estourado")</f>
        <v/>
      </c>
    </row>
    <row r="11" ht="22" customHeight="1">
      <c r="A11" s="16" t="inlineStr">
        <is>
          <t>Logística Centro</t>
        </is>
      </c>
      <c r="B11" s="16" t="inlineStr">
        <is>
          <t>João Pedro</t>
        </is>
      </c>
      <c r="C11" s="16" t="inlineStr">
        <is>
          <t>Belo Horizonte/MG</t>
        </is>
      </c>
      <c r="D11" s="19" t="inlineStr">
        <is>
          <t>18/07/2026</t>
        </is>
      </c>
      <c r="E11" s="19" t="inlineStr">
        <is>
          <t>18/08/2026</t>
        </is>
      </c>
      <c r="F11" s="6" t="n">
        <v>9500</v>
      </c>
      <c r="G11" s="16" t="inlineStr">
        <is>
          <t>Frete</t>
        </is>
      </c>
      <c r="H11" s="4" t="n">
        <v>15</v>
      </c>
      <c r="I11" s="7">
        <f>IFERROR(H11*IFERROR(VLOOKUP(G11,Recursos!$C$3:$F$12,4,FALSE),0),0)</f>
        <v/>
      </c>
      <c r="J11" s="6" t="n">
        <v>11000</v>
      </c>
      <c r="K11" s="7">
        <f>IFERROR(I11-J11,0)</f>
        <v/>
      </c>
      <c r="L11" s="15">
        <f>IF(K11&gt;=0,"Dentro do orçamento","Estourado")</f>
        <v/>
      </c>
    </row>
    <row r="12" ht="22" customHeight="1">
      <c r="A12" s="18" t="inlineStr">
        <is>
          <t>Projeto Delta</t>
        </is>
      </c>
      <c r="B12" s="18" t="inlineStr">
        <is>
          <t>Fernanda Lima</t>
        </is>
      </c>
      <c r="C12" s="18" t="inlineStr">
        <is>
          <t>Campinas/SP</t>
        </is>
      </c>
      <c r="D12" s="20" t="inlineStr">
        <is>
          <t>22/07/2026</t>
        </is>
      </c>
      <c r="E12" s="20" t="inlineStr">
        <is>
          <t>22/10/2026</t>
        </is>
      </c>
      <c r="F12" s="6" t="n">
        <v>17000</v>
      </c>
      <c r="G12" s="18" t="inlineStr">
        <is>
          <t>Serviço Técnico</t>
        </is>
      </c>
      <c r="H12" s="4" t="n">
        <v>60</v>
      </c>
      <c r="I12" s="8">
        <f>IFERROR(H12*IFERROR(VLOOKUP(G12,Recursos!$C$3:$F$12,4,FALSE),0),0)</f>
        <v/>
      </c>
      <c r="J12" s="6" t="n">
        <v>14200</v>
      </c>
      <c r="K12" s="8">
        <f>IFERROR(I12-J12,0)</f>
        <v/>
      </c>
      <c r="L12" s="17">
        <f>IF(K12&gt;=0,"Dentro do orçamento","Estourado")</f>
        <v/>
      </c>
    </row>
    <row r="13">
      <c r="A13" s="9" t="inlineStr">
        <is>
          <t>RESUMO DOS PROJETOS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</row>
    <row r="14">
      <c r="A14" s="11" t="inlineStr">
        <is>
          <t>Orçamento total (R$):</t>
        </is>
      </c>
      <c r="B14" s="12" t="n"/>
      <c r="C14" s="12" t="n"/>
      <c r="D14" s="12" t="n"/>
      <c r="E14" s="12" t="n"/>
      <c r="F14" s="12" t="n"/>
      <c r="G14" s="13">
        <f>SUM(F3:F12)</f>
        <v/>
      </c>
      <c r="H14" s="12" t="n"/>
      <c r="I14" s="12" t="n"/>
      <c r="J14" s="12" t="n"/>
      <c r="K14" s="12" t="n"/>
      <c r="L14" s="12" t="n"/>
    </row>
    <row r="15">
      <c r="A15" s="11" t="inlineStr">
        <is>
          <t>Total custo previsto (R$):</t>
        </is>
      </c>
      <c r="B15" s="12" t="n"/>
      <c r="C15" s="12" t="n"/>
      <c r="D15" s="12" t="n"/>
      <c r="E15" s="12" t="n"/>
      <c r="F15" s="12" t="n"/>
      <c r="G15" s="13">
        <f>SUM(I3:I12)</f>
        <v/>
      </c>
      <c r="H15" s="12" t="n"/>
      <c r="I15" s="12" t="n"/>
      <c r="J15" s="12" t="n"/>
      <c r="K15" s="12" t="n"/>
      <c r="L15" s="12" t="n"/>
    </row>
    <row r="16">
      <c r="A16" s="11" t="inlineStr">
        <is>
          <t>Média de custo realizado (R$):</t>
        </is>
      </c>
      <c r="B16" s="12" t="n"/>
      <c r="C16" s="12" t="n"/>
      <c r="D16" s="12" t="n"/>
      <c r="E16" s="12" t="n"/>
      <c r="F16" s="12" t="n"/>
      <c r="G16" s="13">
        <f>IFERROR(AVERAGE(J3:J12),0)</f>
        <v/>
      </c>
      <c r="H16" s="12" t="n"/>
      <c r="I16" s="12" t="n"/>
      <c r="J16" s="12" t="n"/>
      <c r="K16" s="12" t="n"/>
      <c r="L16" s="12" t="n"/>
    </row>
    <row r="17">
      <c r="A17" s="11" t="inlineStr">
        <is>
          <t>Projetos dentro do orçamento:</t>
        </is>
      </c>
      <c r="B17" s="12" t="n"/>
      <c r="C17" s="12" t="n"/>
      <c r="D17" s="12" t="n"/>
      <c r="E17" s="12" t="n"/>
      <c r="F17" s="12" t="n"/>
      <c r="G17" s="14">
        <f>COUNTIF(L3:L12,"Dentro do orçamento")</f>
        <v/>
      </c>
      <c r="H17" s="12" t="n"/>
      <c r="I17" s="12" t="n"/>
      <c r="J17" s="12" t="n"/>
      <c r="K17" s="12" t="n"/>
      <c r="L17" s="12" t="n"/>
    </row>
    <row r="18">
      <c r="A18" s="11" t="inlineStr">
        <is>
          <t>Projetos estourados:</t>
        </is>
      </c>
      <c r="B18" s="12" t="n"/>
      <c r="C18" s="12" t="n"/>
      <c r="D18" s="12" t="n"/>
      <c r="E18" s="12" t="n"/>
      <c r="F18" s="12" t="n"/>
      <c r="G18" s="14">
        <f>COUNTIF(L3:L12,"Estourado")</f>
        <v/>
      </c>
      <c r="H18" s="12" t="n"/>
      <c r="I18" s="12" t="n"/>
      <c r="J18" s="12" t="n"/>
      <c r="K18" s="12" t="n"/>
      <c r="L18" s="12" t="n"/>
    </row>
  </sheetData>
  <mergeCells count="7">
    <mergeCell ref="A1:L1"/>
    <mergeCell ref="A13:F13"/>
    <mergeCell ref="A14:F14"/>
    <mergeCell ref="A15:F15"/>
    <mergeCell ref="A16:F16"/>
    <mergeCell ref="A17:F17"/>
    <mergeCell ref="A18:F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4" customWidth="1" min="4" max="4"/>
    <col width="18" customWidth="1" min="5" max="5"/>
    <col width="18" customWidth="1" min="6" max="6"/>
    <col width="14" customWidth="1" min="7" max="7"/>
    <col width="14" customWidth="1" min="8" max="8"/>
  </cols>
  <sheetData>
    <row r="1" ht="20" customHeight="1">
      <c r="A1" s="21" t="inlineStr">
        <is>
          <t>DASHBOARD — ALOCAÇÃO DE RECURSOS</t>
        </is>
      </c>
    </row>
    <row r="2" ht="20" customHeight="1">
      <c r="A2" s="22" t="inlineStr">
        <is>
          <t>Painel Executivo — Visão Geral do Controle de Recursos</t>
        </is>
      </c>
    </row>
    <row r="3" ht="20" customHeight="1">
      <c r="A3" s="23" t="inlineStr">
        <is>
          <t>Atualizado em: 21/07/2026</t>
        </is>
      </c>
    </row>
    <row r="4" ht="20" customHeight="1"/>
    <row r="5" ht="20" customHeight="1">
      <c r="B5" s="24" t="inlineStr">
        <is>
          <t>Total Alocado (R$)</t>
        </is>
      </c>
      <c r="C5" s="25" t="n"/>
      <c r="D5" s="25" t="n"/>
      <c r="E5" s="9" t="inlineStr">
        <is>
          <t>Qtd. Recursos Disponíveis</t>
        </is>
      </c>
      <c r="F5" s="10" t="n"/>
      <c r="G5" s="10" t="n"/>
    </row>
    <row r="6" ht="28" customHeight="1">
      <c r="B6" s="26">
        <f>SUM(Alocação!K3:K12)</f>
        <v/>
      </c>
      <c r="C6" s="27" t="n"/>
      <c r="D6" s="27" t="n"/>
      <c r="E6" s="28">
        <f>SUM(Recursos!E3:E12)</f>
        <v/>
      </c>
      <c r="F6" s="27" t="n"/>
      <c r="G6" s="27" t="n"/>
    </row>
    <row r="7" ht="28" customHeight="1">
      <c r="C7" s="27" t="n"/>
      <c r="D7" s="27" t="n"/>
      <c r="F7" s="27" t="n"/>
      <c r="G7" s="27" t="n"/>
    </row>
    <row r="8" ht="20" customHeight="1"/>
    <row r="9" ht="20" customHeight="1">
      <c r="B9" s="24" t="inlineStr">
        <is>
          <t>Custo Médio por Alocação (R$)</t>
        </is>
      </c>
      <c r="C9" s="25" t="n"/>
      <c r="D9" s="25" t="n"/>
      <c r="E9" s="9" t="inlineStr">
        <is>
          <t>Alocações Aprovadas</t>
        </is>
      </c>
      <c r="F9" s="10" t="n"/>
      <c r="G9" s="10" t="n"/>
    </row>
    <row r="10" ht="28" customHeight="1">
      <c r="B10" s="26">
        <f>IFERROR(AVERAGE(Alocação!K3:K12),0)</f>
        <v/>
      </c>
      <c r="C10" s="27" t="n"/>
      <c r="D10" s="27" t="n"/>
      <c r="E10" s="28">
        <f>COUNTIF(Alocação!M3:M12,"Aprovado")</f>
        <v/>
      </c>
      <c r="F10" s="27" t="n"/>
      <c r="G10" s="27" t="n"/>
    </row>
    <row r="11" ht="28" customHeight="1">
      <c r="C11" s="27" t="n"/>
      <c r="D11" s="27" t="n"/>
      <c r="F11" s="27" t="n"/>
      <c r="G11" s="27" t="n"/>
    </row>
    <row r="12" ht="20" customHeight="1"/>
    <row r="13" ht="20" customHeight="1">
      <c r="B13" s="29" t="inlineStr">
        <is>
          <t>% Projetos Dentro do Orçamento</t>
        </is>
      </c>
      <c r="C13" s="30" t="n"/>
      <c r="D13" s="30" t="n"/>
      <c r="E13" s="31" t="inlineStr">
        <is>
          <t>Projetos Estourados</t>
        </is>
      </c>
      <c r="F13" s="32" t="n"/>
      <c r="G13" s="32" t="n"/>
    </row>
    <row r="14" ht="28" customHeight="1">
      <c r="B14" s="33">
        <f>IFERROR(COUNTIF(Projetos!L3:L12,"Dentro do orçamento")/COUNTA(Projetos!A3:A12),0)</f>
        <v/>
      </c>
      <c r="C14" s="27" t="n"/>
      <c r="D14" s="27" t="n"/>
      <c r="E14" s="34">
        <f>COUNTIF(Projetos!L3:L12,"Estourado")</f>
        <v/>
      </c>
      <c r="F14" s="27" t="n"/>
      <c r="G14" s="27" t="n"/>
    </row>
    <row r="15" ht="28" customHeight="1">
      <c r="C15" s="27" t="n"/>
      <c r="D15" s="27" t="n"/>
      <c r="F15" s="27" t="n"/>
      <c r="G15" s="27" t="n"/>
    </row>
    <row r="16" ht="20" customHeight="1"/>
    <row r="17" ht="20" customHeight="1">
      <c r="A17" s="35" t="inlineStr">
        <is>
          <t>GRÁFICOS ANALÍTICOS</t>
        </is>
      </c>
    </row>
    <row r="18" ht="20" customHeight="1"/>
    <row r="19" ht="20" customHeight="1">
      <c r="A19" s="2" t="inlineStr">
        <is>
          <t>Projeto</t>
        </is>
      </c>
      <c r="B19" s="2" t="inlineStr">
        <is>
          <t>Custo Previsto</t>
        </is>
      </c>
      <c r="C19" s="2" t="inlineStr">
        <is>
          <t>Custo Realizado</t>
        </is>
      </c>
    </row>
    <row r="20" ht="20" customHeight="1">
      <c r="A20" s="16" t="inlineStr">
        <is>
          <t>Projeto Alpha</t>
        </is>
      </c>
      <c r="B20" s="7" t="n">
        <v>8500</v>
      </c>
      <c r="C20" s="7" t="n">
        <v>8900</v>
      </c>
    </row>
    <row r="21" ht="20" customHeight="1">
      <c r="A21" s="18" t="inlineStr">
        <is>
          <t>Projeto Beta</t>
        </is>
      </c>
      <c r="B21" s="8" t="n">
        <v>6400</v>
      </c>
      <c r="C21" s="8" t="n">
        <v>19500</v>
      </c>
    </row>
    <row r="22" ht="20" customHeight="1">
      <c r="A22" s="16" t="inlineStr">
        <is>
          <t>Campanha Verão</t>
        </is>
      </c>
      <c r="B22" s="7" t="n">
        <v>4500</v>
      </c>
      <c r="C22" s="7" t="n">
        <v>9200</v>
      </c>
    </row>
    <row r="23" ht="20" customHeight="1">
      <c r="A23" s="18" t="inlineStr">
        <is>
          <t>Distribuição Norte</t>
        </is>
      </c>
      <c r="B23" s="8" t="n">
        <v>3100</v>
      </c>
      <c r="C23" s="8" t="n">
        <v>15600</v>
      </c>
    </row>
    <row r="24" ht="20" customHeight="1">
      <c r="A24" s="16" t="inlineStr">
        <is>
          <t>Expansão Sul</t>
        </is>
      </c>
      <c r="B24" s="7" t="n">
        <v>8800</v>
      </c>
      <c r="C24" s="7" t="n">
        <v>28000</v>
      </c>
    </row>
    <row r="25" ht="20" customHeight="1">
      <c r="A25" s="18" t="inlineStr">
        <is>
          <t>Campanha Inverno</t>
        </is>
      </c>
      <c r="B25" s="8" t="n">
        <v>2240</v>
      </c>
      <c r="C25" s="8" t="n">
        <v>6800</v>
      </c>
    </row>
    <row r="26" ht="20" customHeight="1">
      <c r="A26" s="16" t="inlineStr">
        <is>
          <t>Operação Salvador</t>
        </is>
      </c>
      <c r="B26" s="7" t="n">
        <v>1800</v>
      </c>
      <c r="C26" s="7" t="n">
        <v>10500</v>
      </c>
    </row>
    <row r="27" ht="20" customHeight="1">
      <c r="A27" s="18" t="inlineStr">
        <is>
          <t>Projeto Gama</t>
        </is>
      </c>
      <c r="B27" s="8" t="n">
        <v>12750</v>
      </c>
      <c r="C27" s="8" t="n">
        <v>22000</v>
      </c>
    </row>
    <row r="28" ht="20" customHeight="1">
      <c r="A28" s="16" t="inlineStr">
        <is>
          <t>Logística Centro</t>
        </is>
      </c>
      <c r="B28" s="7" t="n">
        <v>4800</v>
      </c>
      <c r="C28" s="7" t="n">
        <v>11000</v>
      </c>
    </row>
    <row r="29" ht="20" customHeight="1">
      <c r="A29" s="18" t="inlineStr">
        <is>
          <t>Projeto Delta</t>
        </is>
      </c>
      <c r="B29" s="8" t="n">
        <v>6600</v>
      </c>
      <c r="C29" s="8" t="n">
        <v>14200</v>
      </c>
    </row>
    <row r="52">
      <c r="A52" s="36" t="inlineStr">
        <is>
          <t>Área/Projeto</t>
        </is>
      </c>
      <c r="B52" s="36" t="inlineStr">
        <is>
          <t>Custo Alocado</t>
        </is>
      </c>
    </row>
    <row r="53">
      <c r="A53" s="37" t="inlineStr">
        <is>
          <t>Projeto Alpha</t>
        </is>
      </c>
      <c r="B53" s="38" t="n">
        <v>6800</v>
      </c>
    </row>
    <row r="54">
      <c r="A54" s="39" t="inlineStr">
        <is>
          <t>Adm</t>
        </is>
      </c>
      <c r="B54" s="40" t="n">
        <v>625</v>
      </c>
    </row>
    <row r="55">
      <c r="A55" s="37" t="inlineStr">
        <is>
          <t>Distribuição</t>
        </is>
      </c>
      <c r="B55" s="38" t="n">
        <v>3200</v>
      </c>
    </row>
    <row r="56">
      <c r="A56" s="39" t="inlineStr">
        <is>
          <t>Campanha Verão</t>
        </is>
      </c>
      <c r="B56" s="40" t="n">
        <v>2250</v>
      </c>
    </row>
    <row r="57">
      <c r="A57" s="37" t="inlineStr">
        <is>
          <t>Operações</t>
        </is>
      </c>
      <c r="B57" s="38" t="n">
        <v>1240</v>
      </c>
    </row>
    <row r="58">
      <c r="A58" s="39" t="inlineStr">
        <is>
          <t>Expedição</t>
        </is>
      </c>
      <c r="B58" s="40" t="n">
        <v>900</v>
      </c>
    </row>
    <row r="59">
      <c r="A59" s="37" t="inlineStr">
        <is>
          <t>Projeto Beta</t>
        </is>
      </c>
      <c r="B59" s="38" t="n">
        <v>5100</v>
      </c>
    </row>
    <row r="60">
      <c r="A60" s="39" t="inlineStr">
        <is>
          <t>Porto Alegre</t>
        </is>
      </c>
      <c r="B60" s="40" t="n">
        <v>3040</v>
      </c>
    </row>
    <row r="61">
      <c r="A61" s="37" t="inlineStr">
        <is>
          <t>C. Inverno</t>
        </is>
      </c>
      <c r="B61" s="38" t="n">
        <v>1350</v>
      </c>
    </row>
    <row r="62">
      <c r="A62" s="39" t="inlineStr">
        <is>
          <t>Distribuição</t>
        </is>
      </c>
      <c r="B62" s="40" t="n">
        <v>930</v>
      </c>
    </row>
  </sheetData>
  <mergeCells count="16">
    <mergeCell ref="A1:H1"/>
    <mergeCell ref="A2:H2"/>
    <mergeCell ref="A3:H3"/>
    <mergeCell ref="B5:D5"/>
    <mergeCell ref="B6:D7"/>
    <mergeCell ref="E5:G5"/>
    <mergeCell ref="E6:G7"/>
    <mergeCell ref="B9:D9"/>
    <mergeCell ref="B10:D11"/>
    <mergeCell ref="E9:G9"/>
    <mergeCell ref="E10:G11"/>
    <mergeCell ref="B13:D13"/>
    <mergeCell ref="B14:D15"/>
    <mergeCell ref="E13:G13"/>
    <mergeCell ref="E14:G15"/>
    <mergeCell ref="A17:H17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65" customWidth="1" min="3" max="3"/>
  </cols>
  <sheetData>
    <row r="1" ht="34" customHeight="1">
      <c r="A1" s="1" t="inlineStr">
        <is>
          <t>INSTRUÇÕES DE USO — Planilha de Alocação de Recursos</t>
        </is>
      </c>
    </row>
    <row r="2" ht="20" customHeight="1">
      <c r="A2" s="2" t="inlineStr">
        <is>
          <t>ABA</t>
        </is>
      </c>
      <c r="B2" s="2" t="inlineStr">
        <is>
          <t>COLUNA / CAMPO</t>
        </is>
      </c>
      <c r="C2" s="2" t="inlineStr">
        <is>
          <t>DESCRIÇÃO E ORIENTAÇÕES</t>
        </is>
      </c>
    </row>
    <row r="3" ht="20" customHeight="1">
      <c r="A3" s="41" t="inlineStr">
        <is>
          <t>Alocação</t>
        </is>
      </c>
      <c r="B3" s="16" t="inlineStr">
        <is>
          <t>Data</t>
        </is>
      </c>
      <c r="C3" s="16" t="inlineStr">
        <is>
          <t>Informe a data da alocação no formato DD/MM/AAAA.</t>
        </is>
      </c>
    </row>
    <row r="4" ht="20" customHeight="1">
      <c r="A4" s="42" t="inlineStr">
        <is>
          <t>Alocação</t>
        </is>
      </c>
      <c r="B4" s="18" t="inlineStr">
        <is>
          <t>Período</t>
        </is>
      </c>
      <c r="C4" s="18" t="inlineStr">
        <is>
          <t>Identifique o mês/período (ex: Jul/2026).</t>
        </is>
      </c>
    </row>
    <row r="5" ht="20" customHeight="1">
      <c r="A5" s="41" t="inlineStr">
        <is>
          <t>Alocação</t>
        </is>
      </c>
      <c r="B5" s="16" t="inlineStr">
        <is>
          <t>Tipo de Recurso</t>
        </is>
      </c>
      <c r="C5" s="16" t="inlineStr">
        <is>
          <t>Categoria do recurso: Mão de Obra, Material, Logística, Marketing, etc.</t>
        </is>
      </c>
    </row>
    <row r="6" ht="20" customHeight="1">
      <c r="A6" s="42" t="inlineStr">
        <is>
          <t>Alocação</t>
        </is>
      </c>
      <c r="B6" s="18" t="inlineStr">
        <is>
          <t>Recurso</t>
        </is>
      </c>
      <c r="C6" s="18" t="inlineStr">
        <is>
          <t>Nome específico do recurso alocado.</t>
        </is>
      </c>
    </row>
    <row r="7" ht="20" customHeight="1">
      <c r="A7" s="41" t="inlineStr">
        <is>
          <t>Alocação</t>
        </is>
      </c>
      <c r="B7" s="16" t="inlineStr">
        <is>
          <t>Área/Projeto</t>
        </is>
      </c>
      <c r="C7" s="16" t="inlineStr">
        <is>
          <t>Área interna ou projeto que receberá o recurso.</t>
        </is>
      </c>
    </row>
    <row r="8" ht="20" customHeight="1">
      <c r="A8" s="42" t="inlineStr">
        <is>
          <t>Alocação</t>
        </is>
      </c>
      <c r="B8" s="18" t="inlineStr">
        <is>
          <t>Responsável</t>
        </is>
      </c>
      <c r="C8" s="18" t="inlineStr">
        <is>
          <t>Nome do responsável pela alocação.</t>
        </is>
      </c>
    </row>
    <row r="9" ht="20" customHeight="1">
      <c r="A9" s="41" t="inlineStr">
        <is>
          <t>Alocação</t>
        </is>
      </c>
      <c r="B9" s="16" t="inlineStr">
        <is>
          <t>Cidade</t>
        </is>
      </c>
      <c r="C9" s="16" t="inlineStr">
        <is>
          <t>Cidade onde o recurso será utilizado.</t>
        </is>
      </c>
    </row>
    <row r="10" ht="20" customHeight="1">
      <c r="A10" s="42" t="inlineStr">
        <is>
          <t>Alocação</t>
        </is>
      </c>
      <c r="B10" s="18" t="inlineStr">
        <is>
          <t>Quantidade</t>
        </is>
      </c>
      <c r="C10" s="18" t="inlineStr">
        <is>
          <t>Quantidade do recurso alocado (número).</t>
        </is>
      </c>
    </row>
    <row r="11" ht="20" customHeight="1">
      <c r="A11" s="41" t="inlineStr">
        <is>
          <t>Alocação</t>
        </is>
      </c>
      <c r="B11" s="16" t="inlineStr">
        <is>
          <t>Unidade</t>
        </is>
      </c>
      <c r="C11" s="16" t="inlineStr">
        <is>
          <t>Unidade de medida (h, un, L, km, campanha, etc.).</t>
        </is>
      </c>
    </row>
    <row r="12" ht="20" customHeight="1">
      <c r="A12" s="42" t="inlineStr">
        <is>
          <t>Alocação</t>
        </is>
      </c>
      <c r="B12" s="18" t="inlineStr">
        <is>
          <t>Custo Unitário (R$)</t>
        </is>
      </c>
      <c r="C12" s="18" t="inlineStr">
        <is>
          <t>Valor unitário do recurso. Editável (fundo amarelo).</t>
        </is>
      </c>
    </row>
    <row r="13" ht="20" customHeight="1">
      <c r="A13" s="41" t="inlineStr">
        <is>
          <t>Alocação</t>
        </is>
      </c>
      <c r="B13" s="16" t="inlineStr">
        <is>
          <t>Custo Total (R$)</t>
        </is>
      </c>
      <c r="C13" s="16" t="inlineStr">
        <is>
          <t>Calculado automaticamente: Quantidade × Custo Unitário.</t>
        </is>
      </c>
    </row>
    <row r="14" ht="20" customHeight="1">
      <c r="A14" s="42" t="inlineStr">
        <is>
          <t>Alocação</t>
        </is>
      </c>
      <c r="B14" s="18" t="inlineStr">
        <is>
          <t>Prioridade</t>
        </is>
      </c>
      <c r="C14" s="18" t="inlineStr">
        <is>
          <t>Classifique como Alta, Média ou Baixa.</t>
        </is>
      </c>
    </row>
    <row r="15" ht="20" customHeight="1">
      <c r="A15" s="41" t="inlineStr">
        <is>
          <t>Alocação</t>
        </is>
      </c>
      <c r="B15" s="16" t="inlineStr">
        <is>
          <t>Status</t>
        </is>
      </c>
      <c r="C15" s="16" t="inlineStr">
        <is>
          <t>Situação da alocação: Aprovado, Pendente ou Rejeitado.</t>
        </is>
      </c>
    </row>
    <row r="16" ht="20" customHeight="1">
      <c r="A16" s="42" t="inlineStr">
        <is>
          <t>Recursos</t>
        </is>
      </c>
      <c r="B16" s="18" t="inlineStr">
        <is>
          <t>Código</t>
        </is>
      </c>
      <c r="C16" s="18" t="inlineStr">
        <is>
          <t>Código único de identificação do recurso (ex: REC-001).</t>
        </is>
      </c>
    </row>
    <row r="17" ht="20" customHeight="1">
      <c r="A17" s="41" t="inlineStr">
        <is>
          <t>Recursos</t>
        </is>
      </c>
      <c r="B17" s="16" t="inlineStr">
        <is>
          <t>Disponível</t>
        </is>
      </c>
      <c r="C17" s="16" t="inlineStr">
        <is>
          <t>Quantidade disponível em estoque/calendário.</t>
        </is>
      </c>
    </row>
    <row r="18" ht="20" customHeight="1">
      <c r="A18" s="42" t="inlineStr">
        <is>
          <t>Recursos</t>
        </is>
      </c>
      <c r="B18" s="18" t="inlineStr">
        <is>
          <t>Custo Unitário (R$)</t>
        </is>
      </c>
      <c r="C18" s="18" t="inlineStr">
        <is>
          <t>Custo de referência para cálculo nas demais abas.</t>
        </is>
      </c>
    </row>
    <row r="19" ht="20" customHeight="1">
      <c r="A19" s="41" t="inlineStr">
        <is>
          <t>Recursos</t>
        </is>
      </c>
      <c r="B19" s="16" t="inlineStr">
        <is>
          <t>Total Estimado (R$)</t>
        </is>
      </c>
      <c r="C19" s="16" t="inlineStr">
        <is>
          <t>Calculado: Disponível × Custo Unitário.</t>
        </is>
      </c>
    </row>
    <row r="20" ht="20" customHeight="1">
      <c r="A20" s="42" t="inlineStr">
        <is>
          <t>Recursos</t>
        </is>
      </c>
      <c r="B20" s="18" t="inlineStr">
        <is>
          <t>Situação</t>
        </is>
      </c>
      <c r="C20" s="18" t="inlineStr">
        <is>
          <t>Status do recurso: Ativo ou Inativo.</t>
        </is>
      </c>
    </row>
    <row r="21" ht="20" customHeight="1">
      <c r="A21" s="41" t="inlineStr">
        <is>
          <t>Projetos</t>
        </is>
      </c>
      <c r="B21" s="16" t="inlineStr">
        <is>
          <t>Orçamento (R$)</t>
        </is>
      </c>
      <c r="C21" s="16" t="inlineStr">
        <is>
          <t>Valor total disponível para o projeto.</t>
        </is>
      </c>
    </row>
    <row r="22" ht="20" customHeight="1">
      <c r="A22" s="42" t="inlineStr">
        <is>
          <t>Projetos</t>
        </is>
      </c>
      <c r="B22" s="18" t="inlineStr">
        <is>
          <t>Recurso Principal</t>
        </is>
      </c>
      <c r="C22" s="18" t="inlineStr">
        <is>
          <t>Deve coincidir com Nome do Recurso na aba Recursos para VLOOKUP.</t>
        </is>
      </c>
    </row>
    <row r="23" ht="20" customHeight="1">
      <c r="A23" s="41" t="inlineStr">
        <is>
          <t>Projetos</t>
        </is>
      </c>
      <c r="B23" s="16" t="inlineStr">
        <is>
          <t>Custo Previsto (R$)</t>
        </is>
      </c>
      <c r="C23" s="16" t="inlineStr">
        <is>
          <t>Calculado via VLOOKUP na aba Recursos × Quantidade Prevista.</t>
        </is>
      </c>
    </row>
    <row r="24" ht="20" customHeight="1">
      <c r="A24" s="42" t="inlineStr">
        <is>
          <t>Projetos</t>
        </is>
      </c>
      <c r="B24" s="18" t="inlineStr">
        <is>
          <t>Custo Realizado (R$)</t>
        </is>
      </c>
      <c r="C24" s="18" t="inlineStr">
        <is>
          <t>Informe o custo efetivo após execução.</t>
        </is>
      </c>
    </row>
    <row r="25" ht="20" customHeight="1">
      <c r="A25" s="41" t="inlineStr">
        <is>
          <t>Projetos</t>
        </is>
      </c>
      <c r="B25" s="16" t="inlineStr">
        <is>
          <t>Diferença (R$)</t>
        </is>
      </c>
      <c r="C25" s="16" t="inlineStr">
        <is>
          <t>Calculada: Custo Previsto − Custo Realizado.</t>
        </is>
      </c>
    </row>
    <row r="26" ht="20" customHeight="1">
      <c r="A26" s="42" t="inlineStr">
        <is>
          <t>Projetos</t>
        </is>
      </c>
      <c r="B26" s="18" t="inlineStr">
        <is>
          <t>Status</t>
        </is>
      </c>
      <c r="C26" s="18" t="inlineStr">
        <is>
          <t>Automático: 'Dentro do orçamento' se Diferença ≥ 0, senão 'Estourado'.</t>
        </is>
      </c>
    </row>
    <row r="27" ht="20" customHeight="1">
      <c r="A27" s="41" t="inlineStr">
        <is>
          <t>Dashboard</t>
        </is>
      </c>
      <c r="B27" s="16" t="inlineStr">
        <is>
          <t>Indicadores</t>
        </is>
      </c>
      <c r="C27" s="16" t="inlineStr">
        <is>
          <t>Métricas automáticas: Total Alocado, Custo Médio, % Dentro do Orçamento.</t>
        </is>
      </c>
    </row>
    <row r="28" ht="20" customHeight="1">
      <c r="A28" s="42" t="inlineStr">
        <is>
          <t>Dashboard</t>
        </is>
      </c>
      <c r="B28" s="18" t="inlineStr">
        <is>
          <t>Gráfico de Colunas</t>
        </is>
      </c>
      <c r="C28" s="18" t="inlineStr">
        <is>
          <t>Compara Custo Previsto x Realizado por projeto.</t>
        </is>
      </c>
    </row>
    <row r="29" ht="20" customHeight="1">
      <c r="A29" s="41" t="inlineStr">
        <is>
          <t>Dashboard</t>
        </is>
      </c>
      <c r="B29" s="16" t="inlineStr">
        <is>
          <t>Gráfico de Pizza</t>
        </is>
      </c>
      <c r="C29" s="16" t="inlineStr">
        <is>
          <t>Distribuição percentual dos custos por área/projeto.</t>
        </is>
      </c>
    </row>
    <row r="30" ht="20" customHeight="1">
      <c r="A30" s="42" t="inlineStr">
        <is>
          <t>Geral</t>
        </is>
      </c>
      <c r="B30" s="18" t="inlineStr">
        <is>
          <t>Células em amarelo</t>
        </is>
      </c>
      <c r="C30" s="18" t="inlineStr">
        <is>
          <t>Campos editáveis pelo usuário — insira os dados nestas células.</t>
        </is>
      </c>
    </row>
    <row r="31" ht="20" customHeight="1">
      <c r="A31" s="41" t="inlineStr">
        <is>
          <t>Geral</t>
        </is>
      </c>
      <c r="B31" s="16" t="inlineStr">
        <is>
          <t>Fórmulas</t>
        </is>
      </c>
      <c r="C31" s="16" t="inlineStr">
        <is>
          <t>Não edite as colunas com fórmulas automáticas (ex: Custo Total, Status).</t>
        </is>
      </c>
    </row>
    <row r="32" ht="20" customHeight="1">
      <c r="A32" s="42" t="inlineStr">
        <is>
          <t>Geral</t>
        </is>
      </c>
      <c r="B32" s="18" t="inlineStr">
        <is>
          <t>Moeda</t>
        </is>
      </c>
      <c r="C32" s="18" t="inlineStr">
        <is>
          <t>Todos os valores monetários estão em Reais (R$).</t>
        </is>
      </c>
    </row>
    <row r="33" ht="20" customHeight="1">
      <c r="A33" s="41" t="inlineStr">
        <is>
          <t>Geral</t>
        </is>
      </c>
      <c r="B33" s="16" t="inlineStr">
        <is>
          <t>Datas</t>
        </is>
      </c>
      <c r="C33" s="16" t="inlineStr">
        <is>
          <t>Use sempre o formato DD/MM/AAAA para consistência nos cálculos.</t>
        </is>
      </c>
    </row>
    <row r="35">
      <c r="A35" s="43" t="inlineStr">
        <is>
          <t>⚠️  Dúvidas? Consulte o responsável pelo controle de recursos ou o gestor financeiro da empresa.</t>
        </is>
      </c>
    </row>
  </sheetData>
  <mergeCells count="2">
    <mergeCell ref="A1:F1"/>
    <mergeCell ref="A35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2026-07-21T08:45:04Z</dcterms:created>
  <dcterms:modified xmlns:dcterms="http://purl.org/dc/terms/" xmlns:xsi="http://www.w3.org/2001/XMLSchema-instance" xsi:type="dcterms:W3CDTF">2026-07-21T08:45:04Z</dcterms:modified>
</cp:coreProperties>
</file>