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endimento e Receitas" sheetId="1" state="visible" r:id="rId1"/>
    <sheet xmlns:r="http://schemas.openxmlformats.org/officeDocument/2006/relationships" name="Contas a Pagar" sheetId="2" state="visible" r:id="rId2"/>
    <sheet xmlns:r="http://schemas.openxmlformats.org/officeDocument/2006/relationships" name="Indicado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/MM/YYYY"/>
    <numFmt numFmtId="166" formatCode="R$ #.##0,00"/>
    <numFmt numFmtId="167" formatCode="0,00%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1D4ED8"/>
      <sz val="10"/>
    </font>
    <font>
      <name val="Calibri"/>
      <b val="1"/>
      <color rgb="00DC2626"/>
      <sz val="10"/>
    </font>
    <font>
      <name val="Calibri"/>
      <b val="1"/>
      <color rgb="0015803D"/>
      <sz val="10"/>
    </font>
    <font>
      <name val="Calibri"/>
      <b val="1"/>
      <sz val="9"/>
    </font>
  </fonts>
  <fills count="11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14B8A6"/>
      </patternFill>
    </fill>
    <fill>
      <patternFill patternType="solid">
        <fgColor rgb="00FFFBEB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FEE2E2"/>
      </patternFill>
    </fill>
    <fill>
      <patternFill patternType="solid">
        <fgColor rgb="00CCFBF1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6" fontId="3" fillId="3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6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5" fillId="6" borderId="1" applyAlignment="1" pivotButton="0" quotePrefix="0" xfId="0">
      <alignment horizontal="left" vertical="center"/>
    </xf>
    <xf numFmtId="0" fontId="0" fillId="6" borderId="1" pivotButton="0" quotePrefix="0" xfId="0"/>
    <xf numFmtId="166" fontId="5" fillId="7" borderId="1" applyAlignment="1" pivotButton="0" quotePrefix="0" xfId="0">
      <alignment horizontal="right" vertical="center"/>
    </xf>
    <xf numFmtId="0" fontId="6" fillId="8" borderId="1" applyAlignment="1" pivotButton="0" quotePrefix="0" xfId="0">
      <alignment horizontal="right" vertical="center"/>
    </xf>
    <xf numFmtId="166" fontId="7" fillId="9" borderId="1" applyAlignment="1" pivotButton="0" quotePrefix="0" xfId="0">
      <alignment horizontal="right" vertical="center"/>
    </xf>
    <xf numFmtId="0" fontId="0" fillId="0" borderId="1" pivotButton="0" quotePrefix="0" xfId="0"/>
    <xf numFmtId="0" fontId="5" fillId="3" borderId="1" applyAlignment="1" pivotButton="0" quotePrefix="0" xfId="0">
      <alignment horizontal="left" vertical="center"/>
    </xf>
    <xf numFmtId="166" fontId="8" fillId="7" borderId="1" applyAlignment="1" pivotButton="0" quotePrefix="0" xfId="0">
      <alignment horizontal="right" vertical="center"/>
    </xf>
    <xf numFmtId="0" fontId="9" fillId="10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/>
    </xf>
    <xf numFmtId="166" fontId="5" fillId="6" borderId="1" applyAlignment="1" pivotButton="0" quotePrefix="0" xfId="0">
      <alignment horizontal="right" vertical="center"/>
    </xf>
    <xf numFmtId="167" fontId="8" fillId="7" borderId="1" applyAlignment="1" pivotButton="0" quotePrefix="0" xfId="0">
      <alignment horizontal="right" vertical="center"/>
    </xf>
    <xf numFmtId="1" fontId="7" fillId="9" borderId="1" applyAlignment="1" pivotButton="0" quotePrefix="0" xfId="0">
      <alignment horizontal="right" vertical="center"/>
    </xf>
    <xf numFmtId="0" fontId="8" fillId="7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Comparativo Financeiro — Consultório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'Indicadores'!D3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val>
            <numRef>
              <f>'Indicadores'!$D$4</f>
            </numRef>
          </val>
        </ser>
        <ser>
          <idx val="1"/>
          <order val="1"/>
          <tx>
            <strRef>
              <f>'Indicadores'!E3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val>
            <numRef>
              <f>'Indicadores'!$E$4</f>
            </numRef>
          </val>
        </ser>
        <ser>
          <idx val="2"/>
          <order val="2"/>
          <tx>
            <strRef>
              <f>'Indicadores'!F3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val>
            <numRef>
              <f>'Indicadores'!$F$4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Indicador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5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18" customWidth="1" min="1" max="1"/>
    <col width="24" customWidth="1" min="2" max="2"/>
    <col width="16" customWidth="1" min="3" max="3"/>
    <col width="22" customWidth="1" min="4" max="4"/>
    <col width="18" customWidth="1" min="5" max="5"/>
    <col width="20" customWidth="1" min="6" max="6"/>
    <col width="15" customWidth="1" min="7" max="7"/>
    <col width="15" customWidth="1" min="8" max="8"/>
    <col width="12" customWidth="1" min="9" max="9"/>
    <col width="24" customWidth="1" min="10" max="10"/>
    <col width="16" customWidth="1" min="11" max="11"/>
  </cols>
  <sheetData>
    <row r="1" ht="28" customHeight="1">
      <c r="A1" s="1" t="inlineStr">
        <is>
          <t>CONSULTÓRIO ODONTOLÓGICO — ATENDIMENTO E RECEITAS</t>
        </is>
      </c>
    </row>
    <row r="2" ht="36" customHeight="1">
      <c r="A2" s="2" t="inlineStr">
        <is>
          <t>Data do Atendimento</t>
        </is>
      </c>
      <c r="B2" s="2" t="inlineStr">
        <is>
          <t>Paciente</t>
        </is>
      </c>
      <c r="C2" s="2" t="inlineStr">
        <is>
          <t>Cidade</t>
        </is>
      </c>
      <c r="D2" s="2" t="inlineStr">
        <is>
          <t>Procedimento</t>
        </is>
      </c>
      <c r="E2" s="2" t="inlineStr">
        <is>
          <t>Tipo de Pagamento</t>
        </is>
      </c>
      <c r="F2" s="2" t="inlineStr">
        <is>
          <t>Status do Recebimento</t>
        </is>
      </c>
      <c r="G2" s="2" t="inlineStr">
        <is>
          <t>Valor Cobrado</t>
        </is>
      </c>
      <c r="H2" s="2" t="inlineStr">
        <is>
          <t>Valor Recebido</t>
        </is>
      </c>
      <c r="I2" s="2" t="inlineStr">
        <is>
          <t>Desconto</t>
        </is>
      </c>
      <c r="J2" s="2" t="inlineStr">
        <is>
          <t>Observações</t>
        </is>
      </c>
      <c r="K2" s="2" t="inlineStr">
        <is>
          <t>Mês de Referência</t>
        </is>
      </c>
    </row>
    <row r="3">
      <c r="A3" s="3" t="n">
        <v>46175</v>
      </c>
      <c r="B3" s="4" t="inlineStr">
        <is>
          <t>Ana Paula Ribeiro</t>
        </is>
      </c>
      <c r="C3" s="4" t="inlineStr">
        <is>
          <t>Campinas</t>
        </is>
      </c>
      <c r="D3" s="4" t="inlineStr">
        <is>
          <t>Consulta</t>
        </is>
      </c>
      <c r="E3" s="4" t="inlineStr">
        <is>
          <t>Cartão de crédito</t>
        </is>
      </c>
      <c r="F3" s="4" t="inlineStr">
        <is>
          <t>Pago</t>
        </is>
      </c>
      <c r="G3" s="5" t="n">
        <v>180</v>
      </c>
      <c r="H3" s="5" t="n">
        <v>180</v>
      </c>
      <c r="I3" s="5" t="n">
        <v>0</v>
      </c>
      <c r="J3" s="4" t="inlineStr"/>
      <c r="K3" s="6">
        <f>TEXT(A3,"MM/YYYY")</f>
        <v/>
      </c>
    </row>
    <row r="4">
      <c r="A4" s="7" t="n">
        <v>46178</v>
      </c>
      <c r="B4" s="8" t="inlineStr">
        <is>
          <t>Carlos Henrique Souza</t>
        </is>
      </c>
      <c r="C4" s="8" t="inlineStr">
        <is>
          <t>Sorocaba</t>
        </is>
      </c>
      <c r="D4" s="8" t="inlineStr">
        <is>
          <t>Limpeza</t>
        </is>
      </c>
      <c r="E4" s="8" t="inlineStr">
        <is>
          <t>Dinheiro</t>
        </is>
      </c>
      <c r="F4" s="8" t="inlineStr">
        <is>
          <t>Pago</t>
        </is>
      </c>
      <c r="G4" s="9" t="n">
        <v>150</v>
      </c>
      <c r="H4" s="9" t="n">
        <v>150</v>
      </c>
      <c r="I4" s="9" t="n">
        <v>0</v>
      </c>
      <c r="J4" s="8" t="inlineStr"/>
      <c r="K4" s="10">
        <f>TEXT(A4,"MM/YYYY")</f>
        <v/>
      </c>
    </row>
    <row r="5">
      <c r="A5" s="3" t="n">
        <v>46182</v>
      </c>
      <c r="B5" s="4" t="inlineStr">
        <is>
          <t>Juliana Mendes</t>
        </is>
      </c>
      <c r="C5" s="4" t="inlineStr">
        <is>
          <t>São Paulo</t>
        </is>
      </c>
      <c r="D5" s="4" t="inlineStr">
        <is>
          <t>Restauração</t>
        </is>
      </c>
      <c r="E5" s="4" t="inlineStr">
        <is>
          <t>PIX</t>
        </is>
      </c>
      <c r="F5" s="4" t="inlineStr">
        <is>
          <t>Pago</t>
        </is>
      </c>
      <c r="G5" s="5" t="n">
        <v>320</v>
      </c>
      <c r="H5" s="5" t="n">
        <v>320</v>
      </c>
      <c r="I5" s="5" t="n">
        <v>0</v>
      </c>
      <c r="J5" s="4" t="inlineStr"/>
      <c r="K5" s="6">
        <f>TEXT(A5,"MM/YYYY")</f>
        <v/>
      </c>
    </row>
    <row r="6">
      <c r="A6" s="7" t="n">
        <v>46185</v>
      </c>
      <c r="B6" s="8" t="inlineStr">
        <is>
          <t>Rodrigo Almeida</t>
        </is>
      </c>
      <c r="C6" s="8" t="inlineStr">
        <is>
          <t>Jundiaí</t>
        </is>
      </c>
      <c r="D6" s="8" t="inlineStr">
        <is>
          <t>Clareamento</t>
        </is>
      </c>
      <c r="E6" s="8" t="inlineStr">
        <is>
          <t>Cartão de débito</t>
        </is>
      </c>
      <c r="F6" s="8" t="inlineStr">
        <is>
          <t>Pago</t>
        </is>
      </c>
      <c r="G6" s="9" t="n">
        <v>650</v>
      </c>
      <c r="H6" s="9" t="n">
        <v>650</v>
      </c>
      <c r="I6" s="9" t="n">
        <v>0</v>
      </c>
      <c r="J6" s="8" t="inlineStr">
        <is>
          <t>Clareamento completo</t>
        </is>
      </c>
      <c r="K6" s="10">
        <f>TEXT(A6,"MM/YYYY")</f>
        <v/>
      </c>
    </row>
    <row r="7">
      <c r="A7" s="3" t="n">
        <v>46191</v>
      </c>
      <c r="B7" s="4" t="inlineStr">
        <is>
          <t>Fernanda Costa</t>
        </is>
      </c>
      <c r="C7" s="4" t="inlineStr">
        <is>
          <t>São Paulo</t>
        </is>
      </c>
      <c r="D7" s="4" t="inlineStr">
        <is>
          <t>Aplicação de flúor</t>
        </is>
      </c>
      <c r="E7" s="4" t="inlineStr">
        <is>
          <t>Dinheiro</t>
        </is>
      </c>
      <c r="F7" s="4" t="inlineStr">
        <is>
          <t>Pago</t>
        </is>
      </c>
      <c r="G7" s="5" t="n">
        <v>80</v>
      </c>
      <c r="H7" s="5" t="n">
        <v>80</v>
      </c>
      <c r="I7" s="5" t="n">
        <v>0</v>
      </c>
      <c r="J7" s="4" t="inlineStr"/>
      <c r="K7" s="6">
        <f>TEXT(A7,"MM/YYYY")</f>
        <v/>
      </c>
    </row>
    <row r="8">
      <c r="A8" s="7" t="n">
        <v>46196</v>
      </c>
      <c r="B8" s="8" t="inlineStr">
        <is>
          <t>Marcelo Barbosa</t>
        </is>
      </c>
      <c r="C8" s="8" t="inlineStr">
        <is>
          <t>Campinas</t>
        </is>
      </c>
      <c r="D8" s="8" t="inlineStr">
        <is>
          <t>Extração simples</t>
        </is>
      </c>
      <c r="E8" s="8" t="inlineStr">
        <is>
          <t>PIX</t>
        </is>
      </c>
      <c r="F8" s="8" t="inlineStr">
        <is>
          <t>Pago</t>
        </is>
      </c>
      <c r="G8" s="9" t="n">
        <v>220</v>
      </c>
      <c r="H8" s="9" t="n">
        <v>220</v>
      </c>
      <c r="I8" s="9" t="n">
        <v>0</v>
      </c>
      <c r="J8" s="8" t="inlineStr"/>
      <c r="K8" s="10">
        <f>TEXT(A8,"MM/YYYY")</f>
        <v/>
      </c>
    </row>
    <row r="9">
      <c r="A9" s="3" t="n">
        <v>46203</v>
      </c>
      <c r="B9" s="4" t="inlineStr">
        <is>
          <t>Patrícia Lima</t>
        </is>
      </c>
      <c r="C9" s="4" t="inlineStr">
        <is>
          <t>Sorocaba</t>
        </is>
      </c>
      <c r="D9" s="4" t="inlineStr">
        <is>
          <t>Consulta</t>
        </is>
      </c>
      <c r="E9" s="4" t="inlineStr">
        <is>
          <t>Cartão de crédito</t>
        </is>
      </c>
      <c r="F9" s="4" t="inlineStr">
        <is>
          <t>Pendente</t>
        </is>
      </c>
      <c r="G9" s="5" t="n">
        <v>180</v>
      </c>
      <c r="H9" s="5" t="n">
        <v>0</v>
      </c>
      <c r="I9" s="5" t="n">
        <v>0</v>
      </c>
      <c r="J9" s="4" t="inlineStr">
        <is>
          <t>Aguardando retorno</t>
        </is>
      </c>
      <c r="K9" s="6">
        <f>TEXT(A9,"MM/YYYY")</f>
        <v/>
      </c>
    </row>
    <row r="10">
      <c r="A10" s="7" t="n">
        <v>46210</v>
      </c>
      <c r="B10" s="8" t="inlineStr">
        <is>
          <t>Eduardo Rocha</t>
        </is>
      </c>
      <c r="C10" s="8" t="inlineStr">
        <is>
          <t>Jundiaí</t>
        </is>
      </c>
      <c r="D10" s="8" t="inlineStr">
        <is>
          <t>Restauração</t>
        </is>
      </c>
      <c r="E10" s="8" t="inlineStr">
        <is>
          <t>PIX</t>
        </is>
      </c>
      <c r="F10" s="8" t="inlineStr">
        <is>
          <t>Pago</t>
        </is>
      </c>
      <c r="G10" s="9" t="n">
        <v>350</v>
      </c>
      <c r="H10" s="9" t="n">
        <v>315</v>
      </c>
      <c r="I10" s="9" t="n">
        <v>35</v>
      </c>
      <c r="J10" s="8" t="inlineStr">
        <is>
          <t>Desconto fidelidade</t>
        </is>
      </c>
      <c r="K10" s="10">
        <f>TEXT(A10,"MM/YYYY")</f>
        <v/>
      </c>
    </row>
    <row r="11">
      <c r="A11" s="3" t="n">
        <v>46217</v>
      </c>
      <c r="B11" s="4" t="inlineStr">
        <is>
          <t>Camila Ferreira</t>
        </is>
      </c>
      <c r="C11" s="4" t="inlineStr">
        <is>
          <t>São Paulo</t>
        </is>
      </c>
      <c r="D11" s="4" t="inlineStr">
        <is>
          <t>Limpeza</t>
        </is>
      </c>
      <c r="E11" s="4" t="inlineStr">
        <is>
          <t>Dinheiro</t>
        </is>
      </c>
      <c r="F11" s="4" t="inlineStr">
        <is>
          <t>Pendente</t>
        </is>
      </c>
      <c r="G11" s="5" t="n">
        <v>150</v>
      </c>
      <c r="H11" s="5" t="n">
        <v>0</v>
      </c>
      <c r="I11" s="5" t="n">
        <v>0</v>
      </c>
      <c r="J11" s="4" t="inlineStr">
        <is>
          <t>Retorno agendado</t>
        </is>
      </c>
      <c r="K11" s="6">
        <f>TEXT(A11,"MM/YYYY")</f>
        <v/>
      </c>
    </row>
    <row r="12">
      <c r="A12" s="7" t="n">
        <v>46221</v>
      </c>
      <c r="B12" s="8" t="inlineStr">
        <is>
          <t>Rafael Oliveira</t>
        </is>
      </c>
      <c r="C12" s="8" t="inlineStr">
        <is>
          <t>Campinas</t>
        </is>
      </c>
      <c r="D12" s="8" t="inlineStr">
        <is>
          <t>Aplicação de flúor</t>
        </is>
      </c>
      <c r="E12" s="8" t="inlineStr">
        <is>
          <t>Cartão de débito</t>
        </is>
      </c>
      <c r="F12" s="8" t="inlineStr">
        <is>
          <t>Pago</t>
        </is>
      </c>
      <c r="G12" s="9" t="n">
        <v>80</v>
      </c>
      <c r="H12" s="9" t="n">
        <v>80</v>
      </c>
      <c r="I12" s="9" t="n">
        <v>0</v>
      </c>
      <c r="J12" s="8" t="inlineStr"/>
      <c r="K12" s="10">
        <f>TEXT(A12,"MM/YYYY")</f>
        <v/>
      </c>
    </row>
    <row r="13" ht="6" customHeight="1"/>
    <row r="14">
      <c r="A14" s="11" t="inlineStr">
        <is>
          <t>TOTAIS / INDICADORES</t>
        </is>
      </c>
      <c r="B14" s="12" t="n"/>
      <c r="C14" s="12" t="n"/>
      <c r="D14" s="12" t="n"/>
      <c r="E14" s="12" t="n"/>
      <c r="F14" s="12" t="n"/>
      <c r="G14" s="12" t="n"/>
      <c r="H14" s="12" t="n"/>
      <c r="I14" s="12" t="n"/>
      <c r="J14" s="12" t="n"/>
      <c r="K14" s="12" t="n"/>
    </row>
    <row r="15">
      <c r="A15" s="13" t="inlineStr">
        <is>
          <t>Total Faturamento</t>
        </is>
      </c>
      <c r="B15" s="14" t="n"/>
      <c r="C15" s="14" t="n"/>
      <c r="D15" s="14" t="n"/>
      <c r="E15" s="14" t="n"/>
      <c r="F15" s="14" t="n"/>
      <c r="G15" s="15">
        <f>SUM(G3:G12)</f>
        <v/>
      </c>
      <c r="H15" s="14" t="n"/>
      <c r="I15" s="14" t="n"/>
      <c r="J15" s="14" t="n"/>
      <c r="K15" s="14" t="n"/>
    </row>
    <row r="16">
      <c r="A16" s="13" t="inlineStr">
        <is>
          <t>Total Recebido</t>
        </is>
      </c>
      <c r="B16" s="14" t="n"/>
      <c r="C16" s="14" t="n"/>
      <c r="D16" s="14" t="n"/>
      <c r="E16" s="14" t="n"/>
      <c r="F16" s="14" t="n"/>
      <c r="G16" s="15">
        <f>SUM(H3:H12)</f>
        <v/>
      </c>
      <c r="H16" s="14" t="n"/>
      <c r="I16" s="14" t="n"/>
      <c r="J16" s="14" t="n"/>
      <c r="K16" s="14" t="n"/>
    </row>
    <row r="17">
      <c r="A17" s="13" t="inlineStr">
        <is>
          <t>Média por Atendimento</t>
        </is>
      </c>
      <c r="B17" s="14" t="n"/>
      <c r="C17" s="14" t="n"/>
      <c r="D17" s="14" t="n"/>
      <c r="E17" s="14" t="n"/>
      <c r="F17" s="14" t="n"/>
      <c r="G17" s="15">
        <f>IFERROR(AVERAGE(G3:G12),0)</f>
        <v/>
      </c>
      <c r="H17" s="14" t="n"/>
      <c r="I17" s="14" t="n"/>
      <c r="J17" s="14" t="n"/>
      <c r="K17" s="14" t="n"/>
    </row>
    <row r="18">
      <c r="A18" s="13" t="inlineStr">
        <is>
          <t>Qtde Atendimentos Pagos</t>
        </is>
      </c>
      <c r="B18" s="14" t="n"/>
      <c r="C18" s="14" t="n"/>
      <c r="D18" s="14" t="n"/>
      <c r="E18" s="14" t="n"/>
      <c r="F18" s="14" t="n"/>
      <c r="G18" s="16">
        <f>COUNTIF(F3:F12,"Pago")</f>
        <v/>
      </c>
      <c r="H18" s="14" t="n"/>
      <c r="I18" s="14" t="n"/>
      <c r="J18" s="14" t="n"/>
      <c r="K18" s="14" t="n"/>
    </row>
    <row r="19">
      <c r="A19" s="13" t="inlineStr">
        <is>
          <t>Qtde Pendentes</t>
        </is>
      </c>
      <c r="B19" s="14" t="n"/>
      <c r="C19" s="14" t="n"/>
      <c r="D19" s="14" t="n"/>
      <c r="E19" s="14" t="n"/>
      <c r="F19" s="14" t="n"/>
      <c r="G19" s="16">
        <f>COUNTIF(F3:F12,"Pendente")</f>
        <v/>
      </c>
      <c r="H19" s="14" t="n"/>
      <c r="I19" s="14" t="n"/>
      <c r="J19" s="14" t="n"/>
      <c r="K19" s="14" t="n"/>
    </row>
    <row r="20">
      <c r="A20" s="13" t="inlineStr">
        <is>
          <t>Receita — Limpeza</t>
        </is>
      </c>
      <c r="B20" s="14" t="n"/>
      <c r="C20" s="14" t="n"/>
      <c r="D20" s="14" t="n"/>
      <c r="E20" s="14" t="n"/>
      <c r="F20" s="14" t="n"/>
      <c r="G20" s="15">
        <f>SUMIF(D3:D12,"Limpeza",G3:G12)</f>
        <v/>
      </c>
      <c r="H20" s="14" t="n"/>
      <c r="I20" s="14" t="n"/>
      <c r="J20" s="14" t="n"/>
      <c r="K20" s="14" t="n"/>
    </row>
    <row r="21">
      <c r="A21" s="13" t="inlineStr">
        <is>
          <t>Receita — Clareamento</t>
        </is>
      </c>
      <c r="B21" s="14" t="n"/>
      <c r="C21" s="14" t="n"/>
      <c r="D21" s="14" t="n"/>
      <c r="E21" s="14" t="n"/>
      <c r="F21" s="14" t="n"/>
      <c r="G21" s="15">
        <f>SUMIF(D3:D12,"Clareamento",G3:G12)</f>
        <v/>
      </c>
      <c r="H21" s="14" t="n"/>
      <c r="I21" s="14" t="n"/>
      <c r="J21" s="14" t="n"/>
      <c r="K21" s="14" t="n"/>
    </row>
    <row r="22">
      <c r="A22" s="13" t="inlineStr">
        <is>
          <t>Receita — Restauração</t>
        </is>
      </c>
      <c r="B22" s="14" t="n"/>
      <c r="C22" s="14" t="n"/>
      <c r="D22" s="14" t="n"/>
      <c r="E22" s="14" t="n"/>
      <c r="F22" s="14" t="n"/>
      <c r="G22" s="15">
        <f>SUMIF(D3:D12,"Restauração",G3:G12)</f>
        <v/>
      </c>
      <c r="H22" s="14" t="n"/>
      <c r="I22" s="14" t="n"/>
      <c r="J22" s="14" t="n"/>
      <c r="K22" s="14" t="n"/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cols>
    <col width="16" customWidth="1" min="1" max="1"/>
    <col width="28" customWidth="1" min="2" max="2"/>
    <col width="24" customWidth="1" min="3" max="3"/>
    <col width="16" customWidth="1" min="4" max="4"/>
    <col width="20" customWidth="1" min="5" max="5"/>
    <col width="14" customWidth="1" min="6" max="6"/>
    <col width="15" customWidth="1" min="7" max="7"/>
    <col width="15" customWidth="1" min="8" max="8"/>
    <col width="13" customWidth="1" min="9" max="9"/>
    <col width="15" customWidth="1" min="10" max="10"/>
  </cols>
  <sheetData>
    <row r="1" ht="28" customHeight="1">
      <c r="A1" s="1" t="inlineStr">
        <is>
          <t>CONSULTÓRIO ODONTOLÓGICO — CONTAS A PAGAR</t>
        </is>
      </c>
    </row>
    <row r="2" ht="36" customHeight="1">
      <c r="A2" s="2" t="inlineStr">
        <is>
          <t>Vencimento</t>
        </is>
      </c>
      <c r="B2" s="2" t="inlineStr">
        <is>
          <t>Fornecedor / Despesa</t>
        </is>
      </c>
      <c r="C2" s="2" t="inlineStr">
        <is>
          <t>Categoria</t>
        </is>
      </c>
      <c r="D2" s="2" t="inlineStr">
        <is>
          <t>Cidade</t>
        </is>
      </c>
      <c r="E2" s="2" t="inlineStr">
        <is>
          <t>Forma de Pagamento</t>
        </is>
      </c>
      <c r="F2" s="2" t="inlineStr">
        <is>
          <t>Status</t>
        </is>
      </c>
      <c r="G2" s="2" t="inlineStr">
        <is>
          <t>Valor Previsto</t>
        </is>
      </c>
      <c r="H2" s="2" t="inlineStr">
        <is>
          <t>Valor Pago</t>
        </is>
      </c>
      <c r="I2" s="2" t="inlineStr">
        <is>
          <t>Diferença</t>
        </is>
      </c>
      <c r="J2" s="2" t="inlineStr">
        <is>
          <t>Competência</t>
        </is>
      </c>
    </row>
    <row r="3">
      <c r="A3" s="3" t="n">
        <v>46204</v>
      </c>
      <c r="B3" s="4" t="inlineStr">
        <is>
          <t>Imobiliária Central</t>
        </is>
      </c>
      <c r="C3" s="4" t="inlineStr">
        <is>
          <t>Aluguel</t>
        </is>
      </c>
      <c r="D3" s="4" t="inlineStr">
        <is>
          <t>Campinas</t>
        </is>
      </c>
      <c r="E3" s="4" t="inlineStr">
        <is>
          <t>Transferência</t>
        </is>
      </c>
      <c r="F3" s="4" t="inlineStr">
        <is>
          <t>Pago</t>
        </is>
      </c>
      <c r="G3" s="5" t="n">
        <v>2500</v>
      </c>
      <c r="H3" s="5" t="n">
        <v>2500</v>
      </c>
      <c r="I3" s="5">
        <f>IFERROR(G3-H3,0)</f>
        <v/>
      </c>
      <c r="J3" s="6">
        <f>TEXT(A3,"MM/YYYY")</f>
        <v/>
      </c>
    </row>
    <row r="4">
      <c r="A4" s="7" t="n">
        <v>46208</v>
      </c>
      <c r="B4" s="8" t="inlineStr">
        <is>
          <t>CPFL Energia</t>
        </is>
      </c>
      <c r="C4" s="8" t="inlineStr">
        <is>
          <t>Energia</t>
        </is>
      </c>
      <c r="D4" s="8" t="inlineStr">
        <is>
          <t>Campinas</t>
        </is>
      </c>
      <c r="E4" s="8" t="inlineStr">
        <is>
          <t>Débito automático</t>
        </is>
      </c>
      <c r="F4" s="8" t="inlineStr">
        <is>
          <t>Pago</t>
        </is>
      </c>
      <c r="G4" s="9" t="n">
        <v>380</v>
      </c>
      <c r="H4" s="9" t="n">
        <v>380</v>
      </c>
      <c r="I4" s="9">
        <f>IFERROR(G4-H4,0)</f>
        <v/>
      </c>
      <c r="J4" s="10">
        <f>TEXT(A4,"MM/YYYY")</f>
        <v/>
      </c>
    </row>
    <row r="5">
      <c r="A5" s="3" t="n">
        <v>46208</v>
      </c>
      <c r="B5" s="4" t="inlineStr">
        <is>
          <t>SABESP</t>
        </is>
      </c>
      <c r="C5" s="4" t="inlineStr">
        <is>
          <t>Água</t>
        </is>
      </c>
      <c r="D5" s="4" t="inlineStr">
        <is>
          <t>Campinas</t>
        </is>
      </c>
      <c r="E5" s="4" t="inlineStr">
        <is>
          <t>Débito automático</t>
        </is>
      </c>
      <c r="F5" s="4" t="inlineStr">
        <is>
          <t>Pago</t>
        </is>
      </c>
      <c r="G5" s="5" t="n">
        <v>120</v>
      </c>
      <c r="H5" s="5" t="n">
        <v>120</v>
      </c>
      <c r="I5" s="5">
        <f>IFERROR(G5-H5,0)</f>
        <v/>
      </c>
      <c r="J5" s="6">
        <f>TEXT(A5,"MM/YYYY")</f>
        <v/>
      </c>
    </row>
    <row r="6">
      <c r="A6" s="7" t="n">
        <v>46210</v>
      </c>
      <c r="B6" s="8" t="inlineStr">
        <is>
          <t>Vivo Empresas</t>
        </is>
      </c>
      <c r="C6" s="8" t="inlineStr">
        <is>
          <t>Internet</t>
        </is>
      </c>
      <c r="D6" s="8" t="inlineStr">
        <is>
          <t>Campinas</t>
        </is>
      </c>
      <c r="E6" s="8" t="inlineStr">
        <is>
          <t>Débito automático</t>
        </is>
      </c>
      <c r="F6" s="8" t="inlineStr">
        <is>
          <t>Pago</t>
        </is>
      </c>
      <c r="G6" s="9" t="n">
        <v>199</v>
      </c>
      <c r="H6" s="9" t="n">
        <v>199</v>
      </c>
      <c r="I6" s="9">
        <f>IFERROR(G6-H6,0)</f>
        <v/>
      </c>
      <c r="J6" s="10">
        <f>TEXT(A6,"MM/YYYY")</f>
        <v/>
      </c>
    </row>
    <row r="7">
      <c r="A7" s="3" t="n">
        <v>46213</v>
      </c>
      <c r="B7" s="4" t="inlineStr">
        <is>
          <t>Dental Brasil</t>
        </is>
      </c>
      <c r="C7" s="4" t="inlineStr">
        <is>
          <t>Material odontológico</t>
        </is>
      </c>
      <c r="D7" s="4" t="inlineStr">
        <is>
          <t>São Paulo</t>
        </is>
      </c>
      <c r="E7" s="4" t="inlineStr">
        <is>
          <t>PIX</t>
        </is>
      </c>
      <c r="F7" s="4" t="inlineStr">
        <is>
          <t>Pago</t>
        </is>
      </c>
      <c r="G7" s="5" t="n">
        <v>850</v>
      </c>
      <c r="H7" s="5" t="n">
        <v>850</v>
      </c>
      <c r="I7" s="5">
        <f>IFERROR(G7-H7,0)</f>
        <v/>
      </c>
      <c r="J7" s="6">
        <f>TEXT(A7,"MM/YYYY")</f>
        <v/>
      </c>
    </row>
    <row r="8">
      <c r="A8" s="7" t="n">
        <v>46215</v>
      </c>
      <c r="B8" s="8" t="inlineStr">
        <is>
          <t>Vita Saúde</t>
        </is>
      </c>
      <c r="C8" s="8" t="inlineStr">
        <is>
          <t>Esterilização</t>
        </is>
      </c>
      <c r="D8" s="8" t="inlineStr">
        <is>
          <t>Campinas</t>
        </is>
      </c>
      <c r="E8" s="8" t="inlineStr">
        <is>
          <t>Boleto</t>
        </is>
      </c>
      <c r="F8" s="8" t="inlineStr">
        <is>
          <t>Em aberto</t>
        </is>
      </c>
      <c r="G8" s="9" t="n">
        <v>430</v>
      </c>
      <c r="H8" s="9" t="n">
        <v>0</v>
      </c>
      <c r="I8" s="9">
        <f>IFERROR(G8-H8,0)</f>
        <v/>
      </c>
      <c r="J8" s="10">
        <f>TEXT(A8,"MM/YYYY")</f>
        <v/>
      </c>
    </row>
    <row r="9">
      <c r="A9" s="3" t="n">
        <v>46218</v>
      </c>
      <c r="B9" s="4" t="inlineStr">
        <is>
          <t>Técnica Equipamentos</t>
        </is>
      </c>
      <c r="C9" s="4" t="inlineStr">
        <is>
          <t>Manutenção de equipamentos</t>
        </is>
      </c>
      <c r="D9" s="4" t="inlineStr">
        <is>
          <t>Jundiaí</t>
        </is>
      </c>
      <c r="E9" s="4" t="inlineStr">
        <is>
          <t>Transferência</t>
        </is>
      </c>
      <c r="F9" s="4" t="inlineStr">
        <is>
          <t>Em aberto</t>
        </is>
      </c>
      <c r="G9" s="5" t="n">
        <v>680</v>
      </c>
      <c r="H9" s="5" t="n">
        <v>0</v>
      </c>
      <c r="I9" s="5">
        <f>IFERROR(G9-H9,0)</f>
        <v/>
      </c>
      <c r="J9" s="6">
        <f>TEXT(A9,"MM/YYYY")</f>
        <v/>
      </c>
    </row>
    <row r="10">
      <c r="A10" s="7" t="n">
        <v>46221</v>
      </c>
      <c r="B10" s="8" t="inlineStr">
        <is>
          <t>Copiadora Central</t>
        </is>
      </c>
      <c r="C10" s="8" t="inlineStr">
        <is>
          <t>Material odontológico</t>
        </is>
      </c>
      <c r="D10" s="8" t="inlineStr">
        <is>
          <t>Campinas</t>
        </is>
      </c>
      <c r="E10" s="8" t="inlineStr">
        <is>
          <t>PIX</t>
        </is>
      </c>
      <c r="F10" s="8" t="inlineStr">
        <is>
          <t>Pago</t>
        </is>
      </c>
      <c r="G10" s="9" t="n">
        <v>210</v>
      </c>
      <c r="H10" s="9" t="n">
        <v>210</v>
      </c>
      <c r="I10" s="9">
        <f>IFERROR(G10-H10,0)</f>
        <v/>
      </c>
      <c r="J10" s="10">
        <f>TEXT(A10,"MM/YYYY")</f>
        <v/>
      </c>
    </row>
    <row r="11">
      <c r="A11" s="3" t="n">
        <v>46223</v>
      </c>
      <c r="B11" s="4" t="inlineStr">
        <is>
          <t>Mercado do Bairro</t>
        </is>
      </c>
      <c r="C11" s="4" t="inlineStr">
        <is>
          <t>Limpeza</t>
        </is>
      </c>
      <c r="D11" s="4" t="inlineStr">
        <is>
          <t>Campinas</t>
        </is>
      </c>
      <c r="E11" s="4" t="inlineStr">
        <is>
          <t>Dinheiro</t>
        </is>
      </c>
      <c r="F11" s="4" t="inlineStr">
        <is>
          <t>Pago</t>
        </is>
      </c>
      <c r="G11" s="5" t="n">
        <v>145</v>
      </c>
      <c r="H11" s="5" t="n">
        <v>145</v>
      </c>
      <c r="I11" s="5">
        <f>IFERROR(G11-H11,0)</f>
        <v/>
      </c>
      <c r="J11" s="6">
        <f>TEXT(A11,"MM/YYYY")</f>
        <v/>
      </c>
    </row>
    <row r="12">
      <c r="A12" s="7" t="n">
        <v>46228</v>
      </c>
      <c r="B12" s="8" t="inlineStr">
        <is>
          <t>Dental Brasil</t>
        </is>
      </c>
      <c r="C12" s="8" t="inlineStr">
        <is>
          <t>Material odontológico</t>
        </is>
      </c>
      <c r="D12" s="8" t="inlineStr">
        <is>
          <t>São Paulo</t>
        </is>
      </c>
      <c r="E12" s="8" t="inlineStr">
        <is>
          <t>Boleto</t>
        </is>
      </c>
      <c r="F12" s="8" t="inlineStr">
        <is>
          <t>Em aberto</t>
        </is>
      </c>
      <c r="G12" s="9" t="n">
        <v>560</v>
      </c>
      <c r="H12" s="9" t="n">
        <v>0</v>
      </c>
      <c r="I12" s="9">
        <f>IFERROR(G12-H12,0)</f>
        <v/>
      </c>
      <c r="J12" s="10">
        <f>TEXT(A12,"MM/YYYY")</f>
        <v/>
      </c>
    </row>
    <row r="13" ht="6" customHeight="1"/>
    <row r="14">
      <c r="A14" s="11" t="inlineStr">
        <is>
          <t>TOTAIS / INDICADORES</t>
        </is>
      </c>
      <c r="B14" s="12" t="n"/>
      <c r="C14" s="12" t="n"/>
      <c r="D14" s="12" t="n"/>
      <c r="E14" s="12" t="n"/>
      <c r="F14" s="12" t="n"/>
      <c r="G14" s="12" t="n"/>
      <c r="H14" s="12" t="n"/>
      <c r="I14" s="12" t="n"/>
      <c r="J14" s="12" t="n"/>
    </row>
    <row r="15">
      <c r="A15" s="13" t="inlineStr">
        <is>
          <t>Total Previsto</t>
        </is>
      </c>
      <c r="B15" s="14" t="n"/>
      <c r="C15" s="14" t="n"/>
      <c r="D15" s="14" t="n"/>
      <c r="E15" s="14" t="n"/>
      <c r="F15" s="14" t="n"/>
      <c r="G15" s="17">
        <f>SUM(G3:G12)</f>
        <v/>
      </c>
      <c r="H15" s="14" t="n"/>
      <c r="I15" s="14" t="n"/>
      <c r="J15" s="14" t="n"/>
    </row>
    <row r="16">
      <c r="A16" s="13" t="inlineStr">
        <is>
          <t>Total Pago</t>
        </is>
      </c>
      <c r="B16" s="14" t="n"/>
      <c r="C16" s="14" t="n"/>
      <c r="D16" s="14" t="n"/>
      <c r="E16" s="14" t="n"/>
      <c r="F16" s="14" t="n"/>
      <c r="G16" s="17">
        <f>SUM(H3:H12)</f>
        <v/>
      </c>
      <c r="H16" s="14" t="n"/>
      <c r="I16" s="14" t="n"/>
      <c r="J16" s="14" t="n"/>
    </row>
    <row r="17">
      <c r="A17" s="13" t="inlineStr">
        <is>
          <t>Despesa Média</t>
        </is>
      </c>
      <c r="B17" s="14" t="n"/>
      <c r="C17" s="14" t="n"/>
      <c r="D17" s="14" t="n"/>
      <c r="E17" s="14" t="n"/>
      <c r="F17" s="14" t="n"/>
      <c r="G17" s="17">
        <f>IFERROR(AVERAGE(G3:G12),0)</f>
        <v/>
      </c>
      <c r="H17" s="14" t="n"/>
      <c r="I17" s="14" t="n"/>
      <c r="J17" s="14" t="n"/>
    </row>
    <row r="18">
      <c r="A18" s="13" t="inlineStr">
        <is>
          <t>Qtde Em Aberto</t>
        </is>
      </c>
      <c r="B18" s="14" t="n"/>
      <c r="C18" s="14" t="n"/>
      <c r="D18" s="14" t="n"/>
      <c r="E18" s="14" t="n"/>
      <c r="F18" s="14" t="n"/>
      <c r="G18" s="16">
        <f>COUNTIF(F3:F12,"Em aberto")</f>
        <v/>
      </c>
      <c r="H18" s="14" t="n"/>
      <c r="I18" s="14" t="n"/>
      <c r="J18" s="14" t="n"/>
    </row>
    <row r="19">
      <c r="A19" s="13" t="inlineStr">
        <is>
          <t>Total — Material Odontológico</t>
        </is>
      </c>
      <c r="B19" s="14" t="n"/>
      <c r="C19" s="14" t="n"/>
      <c r="D19" s="14" t="n"/>
      <c r="E19" s="14" t="n"/>
      <c r="F19" s="14" t="n"/>
      <c r="G19" s="17">
        <f>SUMIF(C3:C12,"Material odontológico",G3:G12)</f>
        <v/>
      </c>
      <c r="H19" s="14" t="n"/>
      <c r="I19" s="14" t="n"/>
      <c r="J19" s="14" t="n"/>
    </row>
    <row r="20">
      <c r="A20" s="13" t="inlineStr">
        <is>
          <t>Total — Aluguel</t>
        </is>
      </c>
      <c r="B20" s="14" t="n"/>
      <c r="C20" s="14" t="n"/>
      <c r="D20" s="14" t="n"/>
      <c r="E20" s="14" t="n"/>
      <c r="F20" s="14" t="n"/>
      <c r="G20" s="17">
        <f>SUMIF(C3:C12,"Aluguel",G3:G12)</f>
        <v/>
      </c>
      <c r="H20" s="14" t="n"/>
      <c r="I20" s="14" t="n"/>
      <c r="J20" s="14" t="n"/>
    </row>
    <row r="21">
      <c r="A21" s="13" t="inlineStr">
        <is>
          <t>Total — Manutenção</t>
        </is>
      </c>
      <c r="B21" s="14" t="n"/>
      <c r="C21" s="14" t="n"/>
      <c r="D21" s="14" t="n"/>
      <c r="E21" s="14" t="n"/>
      <c r="F21" s="14" t="n"/>
      <c r="G21" s="17">
        <f>SUMIF(C3:C12,"Manutenção de equipamentos",G3:G12)</f>
        <v/>
      </c>
      <c r="H21" s="14" t="n"/>
      <c r="I21" s="14" t="n"/>
      <c r="J21" s="14" t="n"/>
    </row>
  </sheetData>
  <mergeCells count="1"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6" customWidth="1" min="3" max="3"/>
    <col width="24" customWidth="1" min="4" max="4"/>
    <col width="18" customWidth="1" min="5" max="5"/>
    <col width="16" customWidth="1" min="6" max="6"/>
  </cols>
  <sheetData>
    <row r="1" ht="28" customHeight="1">
      <c r="A1" s="1" t="inlineStr">
        <is>
          <t>CONSULTÓRIO ODONTOLÓGICO — INDICADORES DO MÊS</t>
        </is>
      </c>
    </row>
    <row r="2">
      <c r="A2" s="2" t="inlineStr">
        <is>
          <t>INDICADORES FINANCEIROS</t>
        </is>
      </c>
      <c r="B2" s="18" t="n"/>
      <c r="D2" s="2" t="inlineStr">
        <is>
          <t>COMPARATIVO FINANCEIRO DO MÊS</t>
        </is>
      </c>
      <c r="E2" s="18" t="n"/>
      <c r="F2" s="18" t="n"/>
    </row>
    <row r="3">
      <c r="A3" s="19" t="inlineStr">
        <is>
          <t>Receita Total</t>
        </is>
      </c>
      <c r="B3" s="20">
        <f>'Atendimento e Receitas'!G15</f>
        <v/>
      </c>
      <c r="D3" s="21" t="inlineStr">
        <is>
          <t>Receita Recebida</t>
        </is>
      </c>
      <c r="E3" s="21" t="inlineStr">
        <is>
          <t>Despesa Paga</t>
        </is>
      </c>
      <c r="F3" s="21" t="inlineStr">
        <is>
          <t>Resultado do Mês</t>
        </is>
      </c>
    </row>
    <row r="4">
      <c r="A4" s="22" t="inlineStr">
        <is>
          <t>Receita Recebida</t>
        </is>
      </c>
      <c r="B4" s="20">
        <f>'Atendimento e Receitas'!G16</f>
        <v/>
      </c>
      <c r="D4" s="23">
        <f>SUM('Atendimento e Receitas'!H3:H12)</f>
        <v/>
      </c>
      <c r="E4" s="23">
        <f>SUM('Contas a Pagar'!H3:H12)</f>
        <v/>
      </c>
      <c r="F4" s="23">
        <f>SUM('Atendimento e Receitas'!H3:H12)-SUM('Contas a Pagar'!H3:H12)</f>
        <v/>
      </c>
    </row>
    <row r="5">
      <c r="A5" s="19" t="inlineStr">
        <is>
          <t>Receita Pendente</t>
        </is>
      </c>
      <c r="B5" s="17">
        <f>SUM('Atendimento e Receitas'!G3:G12)-SUM('Atendimento e Receitas'!H3:H12)</f>
        <v/>
      </c>
    </row>
    <row r="6">
      <c r="A6" s="22" t="inlineStr">
        <is>
          <t>Despesa Total</t>
        </is>
      </c>
      <c r="B6" s="17">
        <f>SUM('Contas a Pagar'!G3:G12)</f>
        <v/>
      </c>
    </row>
    <row r="7">
      <c r="A7" s="19" t="inlineStr">
        <is>
          <t>Resultado do Mês</t>
        </is>
      </c>
      <c r="B7" s="20">
        <f>SUM('Atendimento e Receitas'!H3:H12)-SUM('Contas a Pagar'!H3:H12)</f>
        <v/>
      </c>
    </row>
    <row r="8">
      <c r="A8" s="22" t="inlineStr">
        <is>
          <t>Ticket Médio</t>
        </is>
      </c>
      <c r="B8" s="20">
        <f>IFERROR(AVERAGE('Atendimento e Receitas'!G3:G12),0)</f>
        <v/>
      </c>
    </row>
    <row r="9">
      <c r="A9" s="19" t="inlineStr">
        <is>
          <t>Percentual de Recebimento</t>
        </is>
      </c>
      <c r="B9" s="24">
        <f>IFERROR(SUM('Atendimento e Receitas'!H3:H12)/SUM('Atendimento e Receitas'!G3:G12),0)</f>
        <v/>
      </c>
    </row>
    <row r="10">
      <c r="A10" s="22" t="inlineStr">
        <is>
          <t>Contas Em Aberto</t>
        </is>
      </c>
      <c r="B10" s="25">
        <f>COUNTIF('Contas a Pagar'!F3:F12,"Em aberto")</f>
        <v/>
      </c>
    </row>
    <row r="11" ht="10" customHeight="1"/>
    <row r="12">
      <c r="A12" s="2" t="inlineStr">
        <is>
          <t>RECEITA POR PROCEDIMENTO</t>
        </is>
      </c>
      <c r="B12" s="18" t="n"/>
    </row>
    <row r="13">
      <c r="A13" s="4" t="inlineStr">
        <is>
          <t>Consulta</t>
        </is>
      </c>
      <c r="B13" s="5">
        <f>SUMIF('Atendimento e Receitas'!D3:D12,"Consulta",'Atendimento e Receitas'!G3:G12)</f>
        <v/>
      </c>
    </row>
    <row r="14">
      <c r="A14" s="8" t="inlineStr">
        <is>
          <t>Limpeza</t>
        </is>
      </c>
      <c r="B14" s="9">
        <f>SUMIF('Atendimento e Receitas'!D3:D12,"Limpeza",'Atendimento e Receitas'!G3:G12)</f>
        <v/>
      </c>
    </row>
    <row r="15">
      <c r="A15" s="4" t="inlineStr">
        <is>
          <t>Restauração</t>
        </is>
      </c>
      <c r="B15" s="5">
        <f>SUMIF('Atendimento e Receitas'!D3:D12,"Restauração",'Atendimento e Receitas'!G3:G12)</f>
        <v/>
      </c>
    </row>
    <row r="16">
      <c r="A16" s="8" t="inlineStr">
        <is>
          <t>Clareamento</t>
        </is>
      </c>
      <c r="B16" s="9">
        <f>SUMIF('Atendimento e Receitas'!D3:D12,"Clareamento",'Atendimento e Receitas'!G3:G12)</f>
        <v/>
      </c>
    </row>
    <row r="17">
      <c r="A17" s="4" t="inlineStr">
        <is>
          <t>Aplicação de flúor</t>
        </is>
      </c>
      <c r="B17" s="5">
        <f>SUMIF('Atendimento e Receitas'!D3:D12,"Aplicação de flúor",'Atendimento e Receitas'!G3:G12)</f>
        <v/>
      </c>
    </row>
    <row r="18">
      <c r="A18" s="8" t="inlineStr">
        <is>
          <t>Extração simples</t>
        </is>
      </c>
      <c r="B18" s="9">
        <f>SUMIF('Atendimento e Receitas'!D3:D12,"Extração simples",'Atendimento e Receitas'!G3:G12)</f>
        <v/>
      </c>
    </row>
    <row r="19" ht="10" customHeight="1"/>
    <row r="20">
      <c r="A20" s="2" t="inlineStr">
        <is>
          <t>PROCEDIMENTO MAIS RENTÁVEL (VLOOKUP)</t>
        </is>
      </c>
      <c r="B20" s="18" t="n"/>
    </row>
    <row r="21">
      <c r="A21" s="13" t="inlineStr">
        <is>
          <t>Maior Receita (R$)</t>
        </is>
      </c>
      <c r="B21" s="20">
        <f>IFERROR(MAX(B13:B18),0)</f>
        <v/>
      </c>
    </row>
    <row r="22">
      <c r="A22" s="13" t="inlineStr">
        <is>
          <t>Procedimento mais rentável</t>
        </is>
      </c>
      <c r="B22" s="26">
        <f>IFERROR(INDEX(A13:A18,MATCH(MAX(B13:B18),B13:B18,0)),"—")</f>
        <v/>
      </c>
    </row>
  </sheetData>
  <mergeCells count="5">
    <mergeCell ref="A1:F1"/>
    <mergeCell ref="A2:B2"/>
    <mergeCell ref="A12:B12"/>
    <mergeCell ref="D2:F2"/>
    <mergeCell ref="A20:B20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2026-07-21T08:49:51Z</dcterms:created>
  <dcterms:modified xmlns:dcterms="http://purl.org/dc/terms/" xmlns:xsi="http://www.w3.org/2001/XMLSchema-instance" xsi:type="dcterms:W3CDTF">2026-07-21T08:49:51Z</dcterms:modified>
</cp:coreProperties>
</file>