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xo de Caixa" sheetId="1" state="visible" r:id="rId1"/>
    <sheet xmlns:r="http://schemas.openxmlformats.org/officeDocument/2006/relationships" name="Categorias" sheetId="2" state="visible" r:id="rId2"/>
    <sheet xmlns:r="http://schemas.openxmlformats.org/officeDocument/2006/relationships" name="Resumo" sheetId="3" state="visible" r:id="rId3"/>
  </sheets>
  <definedNames>
    <definedName name="_xlnm._FilterDatabase" localSheetId="0" hidden="1">'Fluxo de Caixa'!$A$1:$O$11</definedName>
    <definedName name="_xlnm._FilterDatabase" localSheetId="1" hidden="1">'Categorias'!$A$1:$D$11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&quot;R$ &quot;#,##0.0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FFFFFF"/>
      <sz val="14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6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166" fontId="2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166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 wrapText="1"/>
    </xf>
    <xf numFmtId="1" fontId="2" fillId="0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2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1"/>
      </font>
    </dxf>
    <dxf>
      <font>
        <name val="Calibri"/>
        <b val="1"/>
        <color rgb="0022C55E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Entradas, Saídas e Saldo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'Resumo'!$A$14:$A$15</f>
            </numRef>
          </cat>
          <val>
            <numRef>
              <f>'Resumo'!$B$14:$B$15</f>
            </numRef>
          </val>
        </ser>
        <ser>
          <idx val="1"/>
          <order val="1"/>
          <tx>
            <strRef>
              <f>'Resumo'!C13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'Resumo'!$A$14:$A$15</f>
            </numRef>
          </cat>
          <val>
            <numRef>
              <f>'Resumo'!$C$14:$C$15</f>
            </numRef>
          </val>
        </ser>
        <ser>
          <idx val="2"/>
          <order val="2"/>
          <tx>
            <strRef>
              <f>'Resumo'!D13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'Resumo'!$A$14:$A$15</f>
            </numRef>
          </cat>
          <val>
            <numRef>
              <f>'Resumo'!$D$14:$D$15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Saídas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'Resumo'!G13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'Resumo'!$F$14:$F$20</f>
            </numRef>
          </cat>
          <val>
            <numRef>
              <f>'Resumo'!$G$14:$G$20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R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0" customWidth="1" min="3" max="3"/>
    <col width="38" customWidth="1" min="4" max="4"/>
    <col width="22" customWidth="1" min="5" max="5"/>
    <col width="42" customWidth="1" min="6" max="6"/>
    <col width="18" customWidth="1" min="7" max="7"/>
    <col width="16" customWidth="1" min="8" max="8"/>
    <col width="14" customWidth="1" min="9" max="9"/>
    <col width="16" customWidth="1" min="10" max="10"/>
    <col width="12" customWidth="1" min="11" max="11"/>
    <col width="10" customWidth="1" min="12" max="12"/>
    <col width="20" customWidth="1" min="13" max="13"/>
    <col width="34" customWidth="1" min="14" max="14"/>
    <col width="18" customWidth="1" min="15" max="15"/>
    <col width="26" customWidth="1" min="17" max="17"/>
    <col width="20" customWidth="1" min="18" max="18"/>
  </cols>
  <sheetData>
    <row r="1" ht="30" customHeight="1">
      <c r="A1" s="1" t="inlineStr">
        <is>
          <t>ID</t>
        </is>
      </c>
      <c r="B1" s="1" t="inlineStr">
        <is>
          <t>Data</t>
        </is>
      </c>
      <c r="C1" s="1" t="inlineStr">
        <is>
          <t>Tipo</t>
        </is>
      </c>
      <c r="D1" s="1" t="inlineStr">
        <is>
          <t>Descrição</t>
        </is>
      </c>
      <c r="E1" s="1" t="inlineStr">
        <is>
          <t>Categoria</t>
        </is>
      </c>
      <c r="F1" s="1" t="inlineStr">
        <is>
          <t>Cliente/Fornecedor</t>
        </is>
      </c>
      <c r="G1" s="1" t="inlineStr">
        <is>
          <t>Forma de Pagamento</t>
        </is>
      </c>
      <c r="H1" s="1" t="inlineStr">
        <is>
          <t>Conta</t>
        </is>
      </c>
      <c r="I1" s="1" t="inlineStr">
        <is>
          <t>Documento</t>
        </is>
      </c>
      <c r="J1" s="1" t="inlineStr">
        <is>
          <t>Valor (R$)</t>
        </is>
      </c>
      <c r="K1" s="1" t="inlineStr">
        <is>
          <t>Status</t>
        </is>
      </c>
      <c r="L1" s="1" t="inlineStr">
        <is>
          <t>Mês</t>
        </is>
      </c>
      <c r="M1" s="1" t="inlineStr">
        <is>
          <t>Valor Ajustado (R$)</t>
        </is>
      </c>
      <c r="N1" s="1" t="inlineStr">
        <is>
          <t>Observação</t>
        </is>
      </c>
      <c r="O1" s="1" t="inlineStr">
        <is>
          <t>Tipo Padrão (consulta)</t>
        </is>
      </c>
      <c r="Q1" s="2" t="inlineStr">
        <is>
          <t>INDICADORES DO PERÍODO</t>
        </is>
      </c>
      <c r="R1" s="3" t="n"/>
    </row>
    <row r="2">
      <c r="A2" s="4" t="n">
        <v>1</v>
      </c>
      <c r="B2" s="5" t="n">
        <v>46176</v>
      </c>
      <c r="C2" s="4" t="inlineStr">
        <is>
          <t>Entrada</t>
        </is>
      </c>
      <c r="D2" s="6" t="inlineStr">
        <is>
          <t>Venda de serviço de consultoria empresarial</t>
        </is>
      </c>
      <c r="E2" s="4" t="inlineStr">
        <is>
          <t>Serviços prestados</t>
        </is>
      </c>
      <c r="F2" s="6" t="inlineStr">
        <is>
          <t>Cliente João Silva — São Paulo/SP</t>
        </is>
      </c>
      <c r="G2" s="4" t="inlineStr">
        <is>
          <t>Pix</t>
        </is>
      </c>
      <c r="H2" s="4" t="inlineStr">
        <is>
          <t>Banco</t>
        </is>
      </c>
      <c r="I2" s="4" t="inlineStr">
        <is>
          <t>NF-001</t>
        </is>
      </c>
      <c r="J2" s="7" t="n">
        <v>1850</v>
      </c>
      <c r="K2" s="4" t="inlineStr">
        <is>
          <t>Realizado</t>
        </is>
      </c>
      <c r="L2" s="8">
        <f>TEXT(B2,"mm/yyyy")</f>
        <v/>
      </c>
      <c r="M2" s="9">
        <f>IF(C2="Entrada",J2,-J2)</f>
        <v/>
      </c>
      <c r="N2" s="6" t="inlineStr">
        <is>
          <t>Contrato trimestral de consultoria</t>
        </is>
      </c>
      <c r="O2" s="8">
        <f>IFERROR(VLOOKUP(E2,Categorias!A:B,2,FALSE),"Não encontrado")</f>
        <v/>
      </c>
      <c r="Q2" s="10" t="inlineStr">
        <is>
          <t>Total de Entradas</t>
        </is>
      </c>
      <c r="R2" s="11">
        <f>SUMIF(C:C,"Entrada",J:J)</f>
        <v/>
      </c>
    </row>
    <row r="3">
      <c r="A3" s="4" t="n">
        <v>2</v>
      </c>
      <c r="B3" s="5" t="n">
        <v>46183</v>
      </c>
      <c r="C3" s="4" t="inlineStr">
        <is>
          <t>Entrada</t>
        </is>
      </c>
      <c r="D3" s="6" t="inlineStr">
        <is>
          <t>Recebimento de venda de produtos</t>
        </is>
      </c>
      <c r="E3" s="4" t="inlineStr">
        <is>
          <t>Vendas de produtos</t>
        </is>
      </c>
      <c r="F3" s="6" t="inlineStr">
        <is>
          <t>Cliente Maria Souza — Campinas/SP</t>
        </is>
      </c>
      <c r="G3" s="4" t="inlineStr">
        <is>
          <t>Cartão</t>
        </is>
      </c>
      <c r="H3" s="4" t="inlineStr">
        <is>
          <t>Banco</t>
        </is>
      </c>
      <c r="I3" s="4" t="inlineStr">
        <is>
          <t>NF-002</t>
        </is>
      </c>
      <c r="J3" s="7" t="n">
        <v>980</v>
      </c>
      <c r="K3" s="4" t="inlineStr">
        <is>
          <t>Realizado</t>
        </is>
      </c>
      <c r="L3" s="12">
        <f>TEXT(B3,"mm/yyyy")</f>
        <v/>
      </c>
      <c r="M3" s="11">
        <f>IF(C3="Entrada",J3,-J3)</f>
        <v/>
      </c>
      <c r="N3" s="6" t="inlineStr">
        <is>
          <t>Venda à prazo recebida no cartão</t>
        </is>
      </c>
      <c r="O3" s="12">
        <f>IFERROR(VLOOKUP(E3,Categorias!A:B,2,FALSE),"Não encontrado")</f>
        <v/>
      </c>
      <c r="Q3" s="10" t="inlineStr">
        <is>
          <t>Total de Saídas</t>
        </is>
      </c>
      <c r="R3" s="11">
        <f>SUMIF(C:C,"Saída",J:J)</f>
        <v/>
      </c>
    </row>
    <row r="4">
      <c r="A4" s="4" t="n">
        <v>3</v>
      </c>
      <c r="B4" s="5" t="n">
        <v>46188</v>
      </c>
      <c r="C4" s="4" t="inlineStr">
        <is>
          <t>Saída</t>
        </is>
      </c>
      <c r="D4" s="6" t="inlineStr">
        <is>
          <t>Compra de materiais de escritório</t>
        </is>
      </c>
      <c r="E4" s="4" t="inlineStr">
        <is>
          <t>Materiais de escritório</t>
        </is>
      </c>
      <c r="F4" s="6" t="inlineStr">
        <is>
          <t>Fornecedor Papelaria Central — Jundiaí/SP</t>
        </is>
      </c>
      <c r="G4" s="4" t="inlineStr">
        <is>
          <t>Boleto</t>
        </is>
      </c>
      <c r="H4" s="4" t="inlineStr">
        <is>
          <t>Banco</t>
        </is>
      </c>
      <c r="I4" s="4" t="inlineStr">
        <is>
          <t>NF-458</t>
        </is>
      </c>
      <c r="J4" s="7" t="n">
        <v>315.4</v>
      </c>
      <c r="K4" s="4" t="inlineStr">
        <is>
          <t>Realizado</t>
        </is>
      </c>
      <c r="L4" s="8">
        <f>TEXT(B4,"mm/yyyy")</f>
        <v/>
      </c>
      <c r="M4" s="9">
        <f>IF(C4="Entrada",J4,-J4)</f>
        <v/>
      </c>
      <c r="N4" s="6" t="inlineStr">
        <is>
          <t>Papel, toner e materiais diversos</t>
        </is>
      </c>
      <c r="O4" s="8">
        <f>IFERROR(VLOOKUP(E4,Categorias!A:B,2,FALSE),"Não encontrado")</f>
        <v/>
      </c>
      <c r="Q4" s="10" t="inlineStr">
        <is>
          <t>Saldo do Período</t>
        </is>
      </c>
      <c r="R4" s="11">
        <f>SUM(M:M)</f>
        <v/>
      </c>
    </row>
    <row r="5">
      <c r="A5" s="4" t="n">
        <v>4</v>
      </c>
      <c r="B5" s="5" t="n">
        <v>46193</v>
      </c>
      <c r="C5" s="4" t="inlineStr">
        <is>
          <t>Saída</t>
        </is>
      </c>
      <c r="D5" s="6" t="inlineStr">
        <is>
          <t>Pagamento de aluguel do escritório</t>
        </is>
      </c>
      <c r="E5" s="4" t="inlineStr">
        <is>
          <t>Aluguel</t>
        </is>
      </c>
      <c r="F5" s="6" t="inlineStr">
        <is>
          <t>Imobiliária Boa Vista — Sorocaba/SP</t>
        </is>
      </c>
      <c r="G5" s="4" t="inlineStr">
        <is>
          <t>Transferência</t>
        </is>
      </c>
      <c r="H5" s="4" t="inlineStr">
        <is>
          <t>Banco</t>
        </is>
      </c>
      <c r="I5" s="4" t="inlineStr">
        <is>
          <t>CT-102</t>
        </is>
      </c>
      <c r="J5" s="7" t="n">
        <v>1200</v>
      </c>
      <c r="K5" s="4" t="inlineStr">
        <is>
          <t>Realizado</t>
        </is>
      </c>
      <c r="L5" s="12">
        <f>TEXT(B5,"mm/yyyy")</f>
        <v/>
      </c>
      <c r="M5" s="11">
        <f>IF(C5="Entrada",J5,-J5)</f>
        <v/>
      </c>
      <c r="N5" s="6" t="inlineStr">
        <is>
          <t>Aluguel referente a junho/2026</t>
        </is>
      </c>
      <c r="O5" s="12">
        <f>IFERROR(VLOOKUP(E5,Categorias!A:B,2,FALSE),"Não encontrado")</f>
        <v/>
      </c>
      <c r="Q5" s="10" t="inlineStr">
        <is>
          <t>Quantidade de Entradas</t>
        </is>
      </c>
      <c r="R5" s="13">
        <f>COUNTIF(C:C,"Entrada")</f>
        <v/>
      </c>
    </row>
    <row r="6">
      <c r="A6" s="4" t="n">
        <v>5</v>
      </c>
      <c r="B6" s="5" t="n">
        <v>46205</v>
      </c>
      <c r="C6" s="4" t="inlineStr">
        <is>
          <t>Entrada</t>
        </is>
      </c>
      <c r="D6" s="6" t="inlineStr">
        <is>
          <t>Recebimento via Pix de serviço avulso</t>
        </is>
      </c>
      <c r="E6" s="4" t="inlineStr">
        <is>
          <t>Recebimentos diversos</t>
        </is>
      </c>
      <c r="F6" s="6" t="inlineStr">
        <is>
          <t>Cliente Ana Pereira — Belo Horizonte/MG</t>
        </is>
      </c>
      <c r="G6" s="4" t="inlineStr">
        <is>
          <t>Pix</t>
        </is>
      </c>
      <c r="H6" s="4" t="inlineStr">
        <is>
          <t>Carteira digital</t>
        </is>
      </c>
      <c r="I6" s="4" t="inlineStr">
        <is>
          <t>RC-033</t>
        </is>
      </c>
      <c r="J6" s="7" t="n">
        <v>640</v>
      </c>
      <c r="K6" s="4" t="inlineStr">
        <is>
          <t>Realizado</t>
        </is>
      </c>
      <c r="L6" s="8">
        <f>TEXT(B6,"mm/yyyy")</f>
        <v/>
      </c>
      <c r="M6" s="9">
        <f>IF(C6="Entrada",J6,-J6)</f>
        <v/>
      </c>
      <c r="N6" s="6" t="inlineStr">
        <is>
          <t>Serviço pontual de suporte remoto</t>
        </is>
      </c>
      <c r="O6" s="8">
        <f>IFERROR(VLOOKUP(E6,Categorias!A:B,2,FALSE),"Não encontrado")</f>
        <v/>
      </c>
      <c r="Q6" s="10" t="inlineStr">
        <is>
          <t>Média das Movimentações</t>
        </is>
      </c>
      <c r="R6" s="11">
        <f>IFERROR(AVERAGE(J:J),0)</f>
        <v/>
      </c>
    </row>
    <row r="7">
      <c r="A7" s="4" t="n">
        <v>6</v>
      </c>
      <c r="B7" s="5" t="n">
        <v>46208</v>
      </c>
      <c r="C7" s="4" t="inlineStr">
        <is>
          <t>Saída</t>
        </is>
      </c>
      <c r="D7" s="6" t="inlineStr">
        <is>
          <t>Compra de mercadorias para revenda</t>
        </is>
      </c>
      <c r="E7" s="4" t="inlineStr">
        <is>
          <t>Mercadorias</t>
        </is>
      </c>
      <c r="F7" s="6" t="inlineStr">
        <is>
          <t>Fornecedor Distribuidora Sul — Curitiba/PR</t>
        </is>
      </c>
      <c r="G7" s="4" t="inlineStr">
        <is>
          <t>Boleto</t>
        </is>
      </c>
      <c r="H7" s="4" t="inlineStr">
        <is>
          <t>Banco</t>
        </is>
      </c>
      <c r="I7" s="4" t="inlineStr">
        <is>
          <t>NF-789</t>
        </is>
      </c>
      <c r="J7" s="7" t="n">
        <v>2480</v>
      </c>
      <c r="K7" s="4" t="inlineStr">
        <is>
          <t>Realizado</t>
        </is>
      </c>
      <c r="L7" s="12">
        <f>TEXT(B7,"mm/yyyy")</f>
        <v/>
      </c>
      <c r="M7" s="11">
        <f>IF(C7="Entrada",J7,-J7)</f>
        <v/>
      </c>
      <c r="N7" s="6" t="inlineStr">
        <is>
          <t>Reposição de estoque do trimestre</t>
        </is>
      </c>
      <c r="O7" s="12">
        <f>IFERROR(VLOOKUP(E7,Categorias!A:B,2,FALSE),"Não encontrado")</f>
        <v/>
      </c>
      <c r="Q7" s="10" t="inlineStr">
        <is>
          <t>Data de Corte</t>
        </is>
      </c>
      <c r="R7" s="14" t="n">
        <v>46232</v>
      </c>
    </row>
    <row r="8">
      <c r="A8" s="4" t="n">
        <v>7</v>
      </c>
      <c r="B8" s="5" t="n">
        <v>46211</v>
      </c>
      <c r="C8" s="4" t="inlineStr">
        <is>
          <t>Saída</t>
        </is>
      </c>
      <c r="D8" s="6" t="inlineStr">
        <is>
          <t>Pagamento de internet e telefone</t>
        </is>
      </c>
      <c r="E8" s="4" t="inlineStr">
        <is>
          <t>Internet e telefone</t>
        </is>
      </c>
      <c r="F8" s="6" t="inlineStr">
        <is>
          <t>Operadora Vivo — São Paulo/SP</t>
        </is>
      </c>
      <c r="G8" s="4" t="inlineStr">
        <is>
          <t>Boleto</t>
        </is>
      </c>
      <c r="H8" s="4" t="inlineStr">
        <is>
          <t>Banco</t>
        </is>
      </c>
      <c r="I8" s="4" t="inlineStr">
        <is>
          <t>FAT-0707</t>
        </is>
      </c>
      <c r="J8" s="7" t="n">
        <v>189.9</v>
      </c>
      <c r="K8" s="4" t="inlineStr">
        <is>
          <t>Realizado</t>
        </is>
      </c>
      <c r="L8" s="8">
        <f>TEXT(B8,"mm/yyyy")</f>
        <v/>
      </c>
      <c r="M8" s="9">
        <f>IF(C8="Entrada",J8,-J8)</f>
        <v/>
      </c>
      <c r="N8" s="6" t="inlineStr">
        <is>
          <t>Fatura de julho/2026</t>
        </is>
      </c>
      <c r="O8" s="8">
        <f>IFERROR(VLOOKUP(E8,Categorias!A:B,2,FALSE),"Não encontrado")</f>
        <v/>
      </c>
      <c r="Q8" s="10" t="inlineStr">
        <is>
          <t>Saldo até a Data de Corte</t>
        </is>
      </c>
      <c r="R8" s="11">
        <f>SUMIFS(M:M,B:B,"&lt;="&amp;R7)</f>
        <v/>
      </c>
    </row>
    <row r="9">
      <c r="A9" s="4" t="n">
        <v>8</v>
      </c>
      <c r="B9" s="5" t="n">
        <v>46215</v>
      </c>
      <c r="C9" s="4" t="inlineStr">
        <is>
          <t>Entrada</t>
        </is>
      </c>
      <c r="D9" s="6" t="inlineStr">
        <is>
          <t>Prestação de serviço de manutenção</t>
        </is>
      </c>
      <c r="E9" s="4" t="inlineStr">
        <is>
          <t>Serviços prestados</t>
        </is>
      </c>
      <c r="F9" s="6" t="inlineStr">
        <is>
          <t>Cliente Pedro Lima — Recife/PE</t>
        </is>
      </c>
      <c r="G9" s="4" t="inlineStr">
        <is>
          <t>Transferência</t>
        </is>
      </c>
      <c r="H9" s="4" t="inlineStr">
        <is>
          <t>Banco</t>
        </is>
      </c>
      <c r="I9" s="4" t="inlineStr">
        <is>
          <t>NF-003</t>
        </is>
      </c>
      <c r="J9" s="7" t="n">
        <v>2300</v>
      </c>
      <c r="K9" s="4" t="inlineStr">
        <is>
          <t>Realizado</t>
        </is>
      </c>
      <c r="L9" s="12">
        <f>TEXT(B9,"mm/yyyy")</f>
        <v/>
      </c>
      <c r="M9" s="11">
        <f>IF(C9="Entrada",J9,-J9)</f>
        <v/>
      </c>
      <c r="N9" s="6" t="inlineStr">
        <is>
          <t>Manutenção de equipamentos contratada</t>
        </is>
      </c>
      <c r="O9" s="12">
        <f>IFERROR(VLOOKUP(E9,Categorias!A:B,2,FALSE),"Não encontrado")</f>
        <v/>
      </c>
    </row>
    <row r="10">
      <c r="A10" s="4" t="n">
        <v>9</v>
      </c>
      <c r="B10" s="5" t="n">
        <v>46221</v>
      </c>
      <c r="C10" s="4" t="inlineStr">
        <is>
          <t>Saída</t>
        </is>
      </c>
      <c r="D10" s="6" t="inlineStr">
        <is>
          <t>Pagamento de transporte e entregas</t>
        </is>
      </c>
      <c r="E10" s="4" t="inlineStr">
        <is>
          <t>Transporte e entregas</t>
        </is>
      </c>
      <c r="F10" s="6" t="inlineStr">
        <is>
          <t>Transportadora Rápida — São Paulo/SP</t>
        </is>
      </c>
      <c r="G10" s="4" t="inlineStr">
        <is>
          <t>Pix</t>
        </is>
      </c>
      <c r="H10" s="4" t="inlineStr">
        <is>
          <t>Caixa físico</t>
        </is>
      </c>
      <c r="I10" s="4" t="inlineStr">
        <is>
          <t>CT-210</t>
        </is>
      </c>
      <c r="J10" s="7" t="n">
        <v>276.5</v>
      </c>
      <c r="K10" s="4" t="inlineStr">
        <is>
          <t>Realizado</t>
        </is>
      </c>
      <c r="L10" s="8">
        <f>TEXT(B10,"mm/yyyy")</f>
        <v/>
      </c>
      <c r="M10" s="9">
        <f>IF(C10="Entrada",J10,-J10)</f>
        <v/>
      </c>
      <c r="N10" s="6" t="inlineStr">
        <is>
          <t>Entregas da primeira quinzena de julho</t>
        </is>
      </c>
      <c r="O10" s="8">
        <f>IFERROR(VLOOKUP(E10,Categorias!A:B,2,FALSE),"Não encontrado")</f>
        <v/>
      </c>
    </row>
    <row r="11">
      <c r="A11" s="4" t="n">
        <v>10</v>
      </c>
      <c r="B11" s="5" t="n">
        <v>46223</v>
      </c>
      <c r="C11" s="4" t="inlineStr">
        <is>
          <t>Saída</t>
        </is>
      </c>
      <c r="D11" s="6" t="inlineStr">
        <is>
          <t>Pagamento de DAS do Simples Nacional</t>
        </is>
      </c>
      <c r="E11" s="4" t="inlineStr">
        <is>
          <t>DAS</t>
        </is>
      </c>
      <c r="F11" s="6" t="inlineStr">
        <is>
          <t>Receita Federal — Simples Nacional</t>
        </is>
      </c>
      <c r="G11" s="4" t="inlineStr">
        <is>
          <t>Boleto</t>
        </is>
      </c>
      <c r="H11" s="4" t="inlineStr">
        <is>
          <t>Banco</t>
        </is>
      </c>
      <c r="I11" s="4" t="inlineStr">
        <is>
          <t>DAS-0726</t>
        </is>
      </c>
      <c r="J11" s="7" t="n">
        <v>76.90000000000001</v>
      </c>
      <c r="K11" s="4" t="inlineStr">
        <is>
          <t>Previsto</t>
        </is>
      </c>
      <c r="L11" s="12">
        <f>TEXT(B11,"mm/yyyy")</f>
        <v/>
      </c>
      <c r="M11" s="11">
        <f>IF(C11="Entrada",J11,-J11)</f>
        <v/>
      </c>
      <c r="N11" s="6" t="inlineStr">
        <is>
          <t>Guia de julho/2026 com vencimento no mês</t>
        </is>
      </c>
      <c r="O11" s="12">
        <f>IFERROR(VLOOKUP(E11,Categorias!A:B,2,FALSE),"Não encontrado")</f>
        <v/>
      </c>
    </row>
  </sheetData>
  <autoFilter ref="A1:O11"/>
  <mergeCells count="1">
    <mergeCell ref="Q1:R1"/>
  </mergeCells>
  <conditionalFormatting sqref="M2:M11">
    <cfRule type="expression" priority="1" dxfId="0" stopIfTrue="1">
      <formula>M2&lt;0</formula>
    </cfRule>
    <cfRule type="expression" priority="2" dxfId="1" stopIfTrue="1">
      <formula>M2&gt;0</formula>
    </cfRule>
  </conditionalFormatting>
  <conditionalFormatting sqref="R4">
    <cfRule type="expression" priority="3" dxfId="0" stopIfTrue="1">
      <formula>R4&lt;0</formula>
    </cfRule>
    <cfRule type="expression" priority="4" dxfId="1" stopIfTrue="1">
      <formula>R4&gt;0</formula>
    </cfRule>
  </conditionalFormatting>
  <conditionalFormatting sqref="R8">
    <cfRule type="expression" priority="5" dxfId="0" stopIfTrue="1">
      <formula>R8&lt;0</formula>
    </cfRule>
  </conditionalFormatting>
  <dataValidations count="5">
    <dataValidation sqref="C2:C11" showErrorMessage="1" showInputMessage="1" allowBlank="1" errorTitle="Tipo inválido" error="Escolha Entrada ou Saída." type="list">
      <formula1>"Entrada,Saída"</formula1>
    </dataValidation>
    <dataValidation sqref="G2:G11" showErrorMessage="1" showInputMessage="1" allowBlank="1" type="list">
      <formula1>"Pix,Dinheiro,Cartão,Boleto,Transferência"</formula1>
    </dataValidation>
    <dataValidation sqref="H2:H11" showErrorMessage="1" showInputMessage="1" allowBlank="1" type="list">
      <formula1>"Banco,Caixa físico,Carteira digital"</formula1>
    </dataValidation>
    <dataValidation sqref="K2:K11" showErrorMessage="1" showInputMessage="1" allowBlank="1" type="list">
      <formula1>"Realizado,Previsto"</formula1>
    </dataValidation>
    <dataValidation sqref="E2:E11" showErrorMessage="1" showInputMessage="1" allowBlank="1" errorTitle="Categoria inválida" error="Escolha uma categoria cadastrada na aba Categorias." type="list">
      <formula1>Categorias!$A$2:$A$11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24" customWidth="1" min="3" max="3"/>
    <col width="40" customWidth="1" min="4" max="4"/>
  </cols>
  <sheetData>
    <row r="1" ht="26" customHeight="1">
      <c r="A1" s="1" t="inlineStr">
        <is>
          <t>Categoria</t>
        </is>
      </c>
      <c r="B1" s="1" t="inlineStr">
        <is>
          <t>Tipo Padrão</t>
        </is>
      </c>
      <c r="C1" s="1" t="inlineStr">
        <is>
          <t>Grupo</t>
        </is>
      </c>
      <c r="D1" s="1" t="inlineStr">
        <is>
          <t>Observação</t>
        </is>
      </c>
    </row>
    <row r="2">
      <c r="A2" s="15" t="inlineStr">
        <is>
          <t>Vendas de produtos</t>
        </is>
      </c>
      <c r="B2" s="15" t="inlineStr">
        <is>
          <t>Entrada</t>
        </is>
      </c>
      <c r="C2" s="15" t="inlineStr">
        <is>
          <t>Receita operacional</t>
        </is>
      </c>
      <c r="D2" s="15" t="inlineStr">
        <is>
          <t>Receitas com venda de mercadorias</t>
        </is>
      </c>
    </row>
    <row r="3">
      <c r="A3" s="16" t="inlineStr">
        <is>
          <t>Serviços prestados</t>
        </is>
      </c>
      <c r="B3" s="16" t="inlineStr">
        <is>
          <t>Entrada</t>
        </is>
      </c>
      <c r="C3" s="16" t="inlineStr">
        <is>
          <t>Receita operacional</t>
        </is>
      </c>
      <c r="D3" s="16" t="inlineStr">
        <is>
          <t>Receitas com prestação de serviços</t>
        </is>
      </c>
    </row>
    <row r="4">
      <c r="A4" s="15" t="inlineStr">
        <is>
          <t>Recebimentos diversos</t>
        </is>
      </c>
      <c r="B4" s="15" t="inlineStr">
        <is>
          <t>Entrada</t>
        </is>
      </c>
      <c r="C4" s="15" t="inlineStr">
        <is>
          <t>Outras entradas</t>
        </is>
      </c>
      <c r="D4" s="15" t="inlineStr">
        <is>
          <t>Outras entradas não recorrentes</t>
        </is>
      </c>
    </row>
    <row r="5">
      <c r="A5" s="16" t="inlineStr">
        <is>
          <t>Mercadorias</t>
        </is>
      </c>
      <c r="B5" s="16" t="inlineStr">
        <is>
          <t>Saída</t>
        </is>
      </c>
      <c r="C5" s="16" t="inlineStr">
        <is>
          <t>Custo operacional</t>
        </is>
      </c>
      <c r="D5" s="16" t="inlineStr">
        <is>
          <t>Compra de mercadorias para revenda</t>
        </is>
      </c>
    </row>
    <row r="6">
      <c r="A6" s="15" t="inlineStr">
        <is>
          <t>Materiais de escritório</t>
        </is>
      </c>
      <c r="B6" s="15" t="inlineStr">
        <is>
          <t>Saída</t>
        </is>
      </c>
      <c r="C6" s="15" t="inlineStr">
        <is>
          <t>Despesa administrativa</t>
        </is>
      </c>
      <c r="D6" s="15" t="inlineStr">
        <is>
          <t>Materiais de uso interno</t>
        </is>
      </c>
    </row>
    <row r="7">
      <c r="A7" s="16" t="inlineStr">
        <is>
          <t>Aluguel</t>
        </is>
      </c>
      <c r="B7" s="16" t="inlineStr">
        <is>
          <t>Saída</t>
        </is>
      </c>
      <c r="C7" s="16" t="inlineStr">
        <is>
          <t>Despesa fixa</t>
        </is>
      </c>
      <c r="D7" s="16" t="inlineStr">
        <is>
          <t>Aluguel do ponto ou escritório</t>
        </is>
      </c>
    </row>
    <row r="8">
      <c r="A8" s="15" t="inlineStr">
        <is>
          <t>Internet e telefone</t>
        </is>
      </c>
      <c r="B8" s="15" t="inlineStr">
        <is>
          <t>Saída</t>
        </is>
      </c>
      <c r="C8" s="15" t="inlineStr">
        <is>
          <t>Despesa administrativa</t>
        </is>
      </c>
      <c r="D8" s="15" t="inlineStr">
        <is>
          <t>Telecomunicações do negócio</t>
        </is>
      </c>
    </row>
    <row r="9">
      <c r="A9" s="16" t="inlineStr">
        <is>
          <t>Transporte e entregas</t>
        </is>
      </c>
      <c r="B9" s="16" t="inlineStr">
        <is>
          <t>Saída</t>
        </is>
      </c>
      <c r="C9" s="16" t="inlineStr">
        <is>
          <t>Despesa operacional</t>
        </is>
      </c>
      <c r="D9" s="16" t="inlineStr">
        <is>
          <t>Fretes e entregas a clientes</t>
        </is>
      </c>
    </row>
    <row r="10">
      <c r="A10" s="15" t="inlineStr">
        <is>
          <t>DAS</t>
        </is>
      </c>
      <c r="B10" s="15" t="inlineStr">
        <is>
          <t>Saída</t>
        </is>
      </c>
      <c r="C10" s="15" t="inlineStr">
        <is>
          <t>Tributos e obrigações</t>
        </is>
      </c>
      <c r="D10" s="15" t="inlineStr">
        <is>
          <t>Pagamento do DAS do Simples Nacional</t>
        </is>
      </c>
    </row>
    <row r="11">
      <c r="A11" s="16" t="inlineStr">
        <is>
          <t>Tarifas bancárias</t>
        </is>
      </c>
      <c r="B11" s="16" t="inlineStr">
        <is>
          <t>Saída</t>
        </is>
      </c>
      <c r="C11" s="16" t="inlineStr">
        <is>
          <t>Despesa financeira</t>
        </is>
      </c>
      <c r="D11" s="16" t="inlineStr">
        <is>
          <t>Tarifas e anuidades bancárias</t>
        </is>
      </c>
    </row>
  </sheetData>
  <autoFilter ref="A1:D11"/>
  <dataValidations count="1">
    <dataValidation sqref="B2:B11" showErrorMessage="1" showInputMessage="1" allowBlank="1" type="list">
      <formula1>"Entrada,Saída"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B5563"/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4" customWidth="1" min="4" max="4"/>
    <col width="3" customWidth="1" min="5" max="5"/>
    <col width="26" customWidth="1" min="6" max="6"/>
    <col width="16" customWidth="1" min="7" max="7"/>
    <col width="3" customWidth="1" min="8" max="8"/>
  </cols>
  <sheetData>
    <row r="1" ht="30" customHeight="1">
      <c r="A1" s="17" t="inlineStr">
        <is>
          <t>RESUMO MENSAL DO CAIXA</t>
        </is>
      </c>
      <c r="B1" s="18" t="n"/>
      <c r="C1" s="18" t="n"/>
      <c r="D1" s="18" t="n"/>
      <c r="E1" s="18" t="n"/>
      <c r="F1" s="18" t="n"/>
      <c r="G1" s="18" t="n"/>
      <c r="H1" s="18" t="n"/>
    </row>
    <row r="2">
      <c r="A2" s="19" t="inlineStr">
        <is>
          <t>Mês analisado (mm/aaaa):</t>
        </is>
      </c>
      <c r="B2" s="20" t="inlineStr">
        <is>
          <t>07/2026</t>
        </is>
      </c>
    </row>
    <row r="4">
      <c r="A4" s="10" t="inlineStr">
        <is>
          <t>Total de Entradas</t>
        </is>
      </c>
      <c r="B4" s="11">
        <f>IFERROR(SUMIFS('Fluxo de Caixa'!J:J,'Fluxo de Caixa'!L:L,B2,'Fluxo de Caixa'!C:C,"Entrada"),"Sem dados")</f>
        <v/>
      </c>
    </row>
    <row r="5">
      <c r="A5" s="10" t="inlineStr">
        <is>
          <t>Total de Saídas</t>
        </is>
      </c>
      <c r="B5" s="11">
        <f>IFERROR(SUMIFS('Fluxo de Caixa'!J:J,'Fluxo de Caixa'!L:L,B2,'Fluxo de Caixa'!C:C,"Saída"),"Sem dados")</f>
        <v/>
      </c>
    </row>
    <row r="6">
      <c r="A6" s="10" t="inlineStr">
        <is>
          <t>Saldo do Mês</t>
        </is>
      </c>
      <c r="B6" s="11">
        <f>IFERROR(SUMIF('Fluxo de Caixa'!L:L,B2,'Fluxo de Caixa'!M:M),0)</f>
        <v/>
      </c>
    </row>
    <row r="7">
      <c r="A7" s="10" t="inlineStr">
        <is>
          <t>Quantidade de Movimentações</t>
        </is>
      </c>
      <c r="B7" s="13">
        <f>COUNTIF('Fluxo de Caixa'!L:L,B2)</f>
        <v/>
      </c>
    </row>
    <row r="8">
      <c r="A8" s="10" t="inlineStr">
        <is>
          <t>Maior Saída (período)</t>
        </is>
      </c>
      <c r="B8" s="11">
        <f>-IFERROR(MIN('Fluxo de Caixa'!M:M),0)</f>
        <v/>
      </c>
    </row>
    <row r="9">
      <c r="A9" s="10" t="inlineStr">
        <is>
          <t>Média de Entradas do Mês</t>
        </is>
      </c>
      <c r="B9" s="11">
        <f>IFERROR(B4/COUNTIFS('Fluxo de Caixa'!L:L,B2,'Fluxo de Caixa'!C:C,"Entrada"),0)</f>
        <v/>
      </c>
    </row>
    <row r="10">
      <c r="A10" s="10" t="inlineStr">
        <is>
          <t>Situação do Caixa</t>
        </is>
      </c>
      <c r="B10" s="12">
        <f>IF(B6&gt;0,"Saldo positivo",IF(B6=0,"Saldo zerado","Saldo negativo"))</f>
        <v/>
      </c>
    </row>
    <row r="12">
      <c r="A12" s="21" t="inlineStr">
        <is>
          <t>Resultado por mês</t>
        </is>
      </c>
      <c r="B12" s="21" t="n"/>
      <c r="C12" s="21" t="n"/>
      <c r="D12" s="21" t="n"/>
      <c r="F12" s="21" t="inlineStr">
        <is>
          <t>Saídas por categoria (período)</t>
        </is>
      </c>
      <c r="G12" s="21" t="n"/>
    </row>
    <row r="13">
      <c r="A13" s="1" t="inlineStr">
        <is>
          <t>Mês</t>
        </is>
      </c>
      <c r="B13" s="1" t="inlineStr">
        <is>
          <t>Entradas (R$)</t>
        </is>
      </c>
      <c r="C13" s="1" t="inlineStr">
        <is>
          <t>Saídas (R$)</t>
        </is>
      </c>
      <c r="D13" s="1" t="inlineStr">
        <is>
          <t>Saldo (R$)</t>
        </is>
      </c>
      <c r="F13" s="1" t="inlineStr">
        <is>
          <t>Categoria</t>
        </is>
      </c>
      <c r="G13" s="1" t="inlineStr">
        <is>
          <t>Valor (R$)</t>
        </is>
      </c>
    </row>
    <row r="14">
      <c r="A14" s="4" t="inlineStr">
        <is>
          <t>06/2026</t>
        </is>
      </c>
      <c r="B14" s="11">
        <f>SUMIFS('Fluxo de Caixa'!J:J,'Fluxo de Caixa'!L:L,A14,'Fluxo de Caixa'!C:C,"Entrada")</f>
        <v/>
      </c>
      <c r="C14" s="11">
        <f>SUMIFS('Fluxo de Caixa'!J:J,'Fluxo de Caixa'!L:L,A14,'Fluxo de Caixa'!C:C,"Saída")</f>
        <v/>
      </c>
      <c r="D14" s="11">
        <f>SUMIF('Fluxo de Caixa'!L:L,A14,'Fluxo de Caixa'!M:M)</f>
        <v/>
      </c>
      <c r="F14" s="15" t="inlineStr">
        <is>
          <t>Mercadorias</t>
        </is>
      </c>
      <c r="G14" s="11">
        <f>SUMIF('Fluxo de Caixa'!E:E,F14,'Fluxo de Caixa'!J:J)</f>
        <v/>
      </c>
    </row>
    <row r="15">
      <c r="A15" s="4" t="inlineStr">
        <is>
          <t>07/2026</t>
        </is>
      </c>
      <c r="B15" s="11">
        <f>SUMIFS('Fluxo de Caixa'!J:J,'Fluxo de Caixa'!L:L,A15,'Fluxo de Caixa'!C:C,"Entrada")</f>
        <v/>
      </c>
      <c r="C15" s="11">
        <f>SUMIFS('Fluxo de Caixa'!J:J,'Fluxo de Caixa'!L:L,A15,'Fluxo de Caixa'!C:C,"Saída")</f>
        <v/>
      </c>
      <c r="D15" s="11">
        <f>SUMIF('Fluxo de Caixa'!L:L,A15,'Fluxo de Caixa'!M:M)</f>
        <v/>
      </c>
      <c r="F15" s="16" t="inlineStr">
        <is>
          <t>Materiais de escritório</t>
        </is>
      </c>
      <c r="G15" s="11">
        <f>SUMIF('Fluxo de Caixa'!E:E,F15,'Fluxo de Caixa'!J:J)</f>
        <v/>
      </c>
    </row>
    <row r="16">
      <c r="F16" s="15" t="inlineStr">
        <is>
          <t>Aluguel</t>
        </is>
      </c>
      <c r="G16" s="11">
        <f>SUMIF('Fluxo de Caixa'!E:E,F16,'Fluxo de Caixa'!J:J)</f>
        <v/>
      </c>
    </row>
    <row r="17">
      <c r="F17" s="16" t="inlineStr">
        <is>
          <t>Internet e telefone</t>
        </is>
      </c>
      <c r="G17" s="11">
        <f>SUMIF('Fluxo de Caixa'!E:E,F17,'Fluxo de Caixa'!J:J)</f>
        <v/>
      </c>
    </row>
    <row r="18">
      <c r="F18" s="15" t="inlineStr">
        <is>
          <t>Transporte e entregas</t>
        </is>
      </c>
      <c r="G18" s="11">
        <f>SUMIF('Fluxo de Caixa'!E:E,F18,'Fluxo de Caixa'!J:J)</f>
        <v/>
      </c>
    </row>
    <row r="19">
      <c r="F19" s="16" t="inlineStr">
        <is>
          <t>DAS</t>
        </is>
      </c>
      <c r="G19" s="11">
        <f>SUMIF('Fluxo de Caixa'!E:E,F19,'Fluxo de Caixa'!J:J)</f>
        <v/>
      </c>
    </row>
    <row r="20">
      <c r="F20" s="15" t="inlineStr">
        <is>
          <t>Tarifas bancárias</t>
        </is>
      </c>
      <c r="G20" s="11">
        <f>SUMIF('Fluxo de Caixa'!E:E,F20,'Fluxo de Caixa'!J:J)</f>
        <v/>
      </c>
    </row>
  </sheetData>
  <mergeCells count="1">
    <mergeCell ref="A1:H1"/>
  </mergeCells>
  <conditionalFormatting sqref="B6">
    <cfRule type="expression" priority="1" dxfId="0" stopIfTrue="1">
      <formula>B6&lt;0</formula>
    </cfRule>
    <cfRule type="expression" priority="2" dxfId="1" stopIfTrue="1">
      <formula>B6&gt;0</formula>
    </cfRule>
  </conditionalFormatting>
  <conditionalFormatting sqref="B10">
    <cfRule type="expression" priority="3" dxfId="0" stopIfTrue="1">
      <formula>B10="Saldo negativo"</formula>
    </cfRule>
    <cfRule type="expression" priority="4" dxfId="1" stopIfTrue="1">
      <formula>B10="Saldo positivo"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2026-07-29T04:53:03Z</dcterms:created>
  <dcterms:modified xmlns:dcterms="http://purl.org/dc/terms/" xmlns:xsi="http://www.w3.org/2001/XMLSchema-instance" xsi:type="dcterms:W3CDTF">2026-07-29T04:53:03Z</dcterms:modified>
</cp:coreProperties>
</file>