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4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aixa Diário" sheetId="1" state="visible" r:id="rId1"/>
    <sheet xmlns:r="http://schemas.openxmlformats.org/officeDocument/2006/relationships" name="Categorias" sheetId="2" state="visible" r:id="rId2"/>
    <sheet xmlns:r="http://schemas.openxmlformats.org/officeDocument/2006/relationships" name="Resumo" sheetId="3" state="visible" r:id="rId3"/>
    <sheet xmlns:r="http://schemas.openxmlformats.org/officeDocument/2006/relationships" name="Instruções" sheetId="4" state="visible" r:id="rId4"/>
  </sheets>
  <definedNames>
    <definedName name="_xlnm._FilterDatabase" localSheetId="0" hidden="1">'Caixa Diário'!$A$1:$M$501</definedName>
    <definedName name="_xlnm._FilterDatabase" localSheetId="1" hidden="1">'Categorias'!$A$1:$B$15</definedName>
    <definedName name="_xlnm._FilterDatabase" localSheetId="2" hidden="1">'Resumo'!$A$12:$D$112</definedName>
    <definedName name="_xlnm._FilterDatabase" localSheetId="3" hidden="1">'Instruções'!$A$3:$B$10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DD/MM/AAAA"/>
    <numFmt numFmtId="165" formatCode="R$ #.##0,00"/>
    <numFmt numFmtId="166" formatCode="DD/MM/YYYY"/>
  </numFmts>
  <fonts count="4">
    <font>
      <name val="Calibri"/>
      <family val="2"/>
      <color theme="1"/>
      <sz val="11"/>
      <scheme val="minor"/>
    </font>
    <font>
      <name val="Calibri"/>
      <b val="1"/>
      <color rgb="00FFFFFF"/>
      <sz val="11"/>
    </font>
    <font>
      <name val="Calibri"/>
      <color rgb="001F2937"/>
      <sz val="10"/>
    </font>
    <font>
      <name val="Calibri"/>
      <b val="1"/>
      <color rgb="00FFFFFF"/>
      <sz val="14"/>
    </font>
  </fonts>
  <fills count="7">
    <fill>
      <patternFill/>
    </fill>
    <fill>
      <patternFill patternType="gray125"/>
    </fill>
    <fill>
      <patternFill patternType="solid">
        <fgColor rgb="000F766E"/>
      </patternFill>
    </fill>
    <fill>
      <patternFill patternType="solid">
        <fgColor rgb="00F0FDFA"/>
      </patternFill>
    </fill>
    <fill>
      <patternFill patternType="solid">
        <fgColor rgb="00FFFBEB"/>
      </patternFill>
    </fill>
    <fill>
      <patternFill patternType="solid">
        <fgColor rgb="00FFFFFF"/>
      </patternFill>
    </fill>
    <fill>
      <patternFill patternType="solid">
        <fgColor rgb="0014B8A6"/>
      </patternFill>
    </fill>
  </fills>
  <borders count="6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  <border>
      <left/>
      <right/>
      <top style="thin">
        <color rgb="00D1D5DB"/>
      </top>
      <bottom/>
      <diagonal/>
    </border>
    <border>
      <left/>
      <right style="thin">
        <color rgb="00D1D5DB"/>
      </right>
      <top style="thin">
        <color rgb="00D1D5DB"/>
      </top>
      <bottom/>
      <diagonal/>
    </border>
    <border>
      <left/>
      <right/>
      <top style="thin">
        <color rgb="00D1D5DB"/>
      </top>
      <bottom style="thin">
        <color rgb="00D1D5DB"/>
      </bottom>
      <diagonal/>
    </border>
    <border>
      <left/>
      <right style="thin">
        <color rgb="00D1D5DB"/>
      </right>
      <top style="thin">
        <color rgb="00D1D5DB"/>
      </top>
      <bottom style="thin">
        <color rgb="00D1D5DB"/>
      </bottom>
      <diagonal/>
    </border>
  </borders>
  <cellStyleXfs count="1">
    <xf numFmtId="0" fontId="0" fillId="0" borderId="0"/>
  </cellStyleXfs>
  <cellXfs count="27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2" fillId="3" borderId="1" applyAlignment="1" pivotButton="0" quotePrefix="0" xfId="0">
      <alignment horizontal="center" vertical="center" wrapText="1"/>
    </xf>
    <xf numFmtId="164" fontId="2" fillId="4" borderId="1" applyAlignment="1" pivotButton="0" quotePrefix="0" xfId="0">
      <alignment horizontal="center" vertical="center" wrapText="1"/>
    </xf>
    <xf numFmtId="0" fontId="2" fillId="4" borderId="1" applyAlignment="1" pivotButton="0" quotePrefix="0" xfId="0">
      <alignment horizontal="center" vertical="center" wrapText="1"/>
    </xf>
    <xf numFmtId="0" fontId="2" fillId="4" borderId="1" applyAlignment="1" pivotButton="0" quotePrefix="0" xfId="0">
      <alignment horizontal="left" vertical="center" wrapText="1"/>
    </xf>
    <xf numFmtId="165" fontId="2" fillId="4" borderId="1" applyAlignment="1" pivotButton="0" quotePrefix="0" xfId="0">
      <alignment horizontal="right" vertical="center"/>
    </xf>
    <xf numFmtId="0" fontId="2" fillId="3" borderId="1" applyAlignment="1" pivotButton="0" quotePrefix="0" xfId="0">
      <alignment horizontal="left" vertical="center" wrapText="1"/>
    </xf>
    <xf numFmtId="165" fontId="2" fillId="3" borderId="1" applyAlignment="1" pivotButton="0" quotePrefix="0" xfId="0">
      <alignment horizontal="right" vertical="center"/>
    </xf>
    <xf numFmtId="0" fontId="2" fillId="5" borderId="1" applyAlignment="1" pivotButton="0" quotePrefix="0" xfId="0">
      <alignment horizontal="center" vertical="center" wrapText="1"/>
    </xf>
    <xf numFmtId="0" fontId="2" fillId="5" borderId="1" applyAlignment="1" pivotButton="0" quotePrefix="0" xfId="0">
      <alignment horizontal="left" vertical="center" wrapText="1"/>
    </xf>
    <xf numFmtId="165" fontId="2" fillId="5" borderId="1" applyAlignment="1" pivotButton="0" quotePrefix="0" xfId="0">
      <alignment horizontal="right" vertical="center"/>
    </xf>
    <xf numFmtId="0" fontId="1" fillId="6" borderId="1" applyAlignment="1" pivotButton="0" quotePrefix="0" xfId="0">
      <alignment horizontal="left" vertical="center" wrapText="1"/>
    </xf>
    <xf numFmtId="0" fontId="1" fillId="6" borderId="1" applyAlignment="1" pivotButton="0" quotePrefix="0" xfId="0">
      <alignment horizontal="center" vertical="center" wrapText="1"/>
    </xf>
    <xf numFmtId="165" fontId="1" fillId="6" borderId="1" applyAlignment="1" pivotButton="0" quotePrefix="0" xfId="0">
      <alignment horizontal="right" vertical="center"/>
    </xf>
    <xf numFmtId="0" fontId="3" fillId="2" borderId="1" applyAlignment="1" pivotButton="0" quotePrefix="0" xfId="0">
      <alignment horizontal="center" vertical="center" wrapText="1"/>
    </xf>
    <xf numFmtId="0" fontId="0" fillId="2" borderId="1" pivotButton="0" quotePrefix="0" xfId="0"/>
    <xf numFmtId="0" fontId="2" fillId="5" borderId="1" applyAlignment="1" pivotButton="0" quotePrefix="0" xfId="0">
      <alignment horizontal="right" vertical="center"/>
    </xf>
    <xf numFmtId="164" fontId="2" fillId="3" borderId="1" applyAlignment="1" pivotButton="0" quotePrefix="0" xfId="0">
      <alignment horizontal="center" vertical="center" wrapText="1"/>
    </xf>
    <xf numFmtId="164" fontId="2" fillId="5" borderId="1" applyAlignment="1" pivotButton="0" quotePrefix="0" xfId="0">
      <alignment horizontal="center" vertical="center" wrapText="1"/>
    </xf>
    <xf numFmtId="0" fontId="2" fillId="3" borderId="1" applyAlignment="1" pivotButton="0" quotePrefix="0" xfId="0">
      <alignment horizontal="left" vertical="top" wrapText="1"/>
    </xf>
    <xf numFmtId="0" fontId="2" fillId="5" borderId="1" applyAlignment="1" pivotButton="0" quotePrefix="0" xfId="0">
      <alignment horizontal="left" vertical="top" wrapText="1"/>
    </xf>
    <xf numFmtId="166" fontId="2" fillId="4" borderId="1" applyAlignment="1" pivotButton="0" quotePrefix="0" xfId="0">
      <alignment horizontal="center" vertical="center" wrapText="1"/>
    </xf>
    <xf numFmtId="0" fontId="0" fillId="0" borderId="4" pivotButton="0" quotePrefix="0" xfId="0"/>
    <xf numFmtId="0" fontId="0" fillId="0" borderId="5" pivotButton="0" quotePrefix="0" xfId="0"/>
    <xf numFmtId="166" fontId="2" fillId="3" borderId="1" applyAlignment="1" pivotButton="0" quotePrefix="0" xfId="0">
      <alignment horizontal="center" vertical="center" wrapText="1"/>
    </xf>
    <xf numFmtId="166" fontId="2" fillId="5" borderId="1" applyAlignment="1" pivotButton="0" quotePrefix="0" xfId="0">
      <alignment horizontal="center" vertical="center" wrapText="1"/>
    </xf>
  </cellXfs>
  <cellStyles count="1">
    <cellStyle name="Normal" xfId="0" builtinId="0" hidden="0"/>
  </cellStyles>
  <dxfs count="2">
    <dxf>
      <font>
        <name val="Calibri"/>
        <b val="1"/>
        <color rgb="00FFFFFF"/>
        <sz val="10"/>
      </font>
      <fill>
        <patternFill patternType="solid">
          <fgColor rgb="0022C55E"/>
        </patternFill>
      </fill>
    </dxf>
    <dxf>
      <font>
        <name val="Calibri"/>
        <b val="1"/>
        <color rgb="00FFFFFF"/>
        <sz val="10"/>
      </font>
      <fill>
        <patternFill patternType="solid">
          <fgColor rgb="00DC2626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Entradas e Saídas por Dia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'Resumo'!B12</f>
            </strRef>
          </tx>
          <spPr>
            <a:solidFill xmlns:a="http://schemas.openxmlformats.org/drawingml/2006/main">
              <a:srgbClr val="22C55E"/>
            </a:solidFill>
            <a:ln xmlns:a="http://schemas.openxmlformats.org/drawingml/2006/main">
              <a:prstDash val="solid"/>
            </a:ln>
          </spPr>
          <cat>
            <numRef>
              <f>'Resumo'!$A$13:$A$112</f>
            </numRef>
          </cat>
          <val>
            <numRef>
              <f>'Resumo'!$B$13:$B$112</f>
            </numRef>
          </val>
        </ser>
        <ser>
          <idx val="1"/>
          <order val="1"/>
          <tx>
            <strRef>
              <f>'Resumo'!C12</f>
            </strRef>
          </tx>
          <spPr>
            <a:solidFill xmlns:a="http://schemas.openxmlformats.org/drawingml/2006/main">
              <a:srgbClr val="DC2626"/>
            </a:solidFill>
            <a:ln xmlns:a="http://schemas.openxmlformats.org/drawingml/2006/main">
              <a:prstDash val="solid"/>
            </a:ln>
          </spPr>
          <cat>
            <numRef>
              <f>'Resumo'!$A$13:$A$112</f>
            </numRef>
          </cat>
          <val>
            <numRef>
              <f>'Resumo'!$C$13:$C$112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Data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Valores em R$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5</col>
      <colOff>0</colOff>
      <row>11</row>
      <rowOff>0</rowOff>
    </from>
    <ext cx="5760000" cy="324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503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3" customWidth="1" min="2" max="2"/>
    <col width="13" customWidth="1" min="3" max="3"/>
    <col width="28" customWidth="1" min="4" max="4"/>
    <col width="30" customWidth="1" min="5" max="5"/>
    <col width="27" customWidth="1" min="6" max="6"/>
    <col width="21" customWidth="1" min="7" max="7"/>
    <col width="15" customWidth="1" min="8" max="8"/>
    <col width="15" customWidth="1" min="9" max="9"/>
    <col width="24" customWidth="1" min="10" max="10"/>
    <col width="20" customWidth="1" min="11" max="11"/>
    <col width="14" customWidth="1" min="12" max="12"/>
    <col width="30" customWidth="1" min="13" max="13"/>
  </cols>
  <sheetData>
    <row r="1" ht="32" customHeight="1">
      <c r="A1" s="1" t="inlineStr">
        <is>
          <t>ID</t>
        </is>
      </c>
      <c r="B1" s="1" t="inlineStr">
        <is>
          <t>Data</t>
        </is>
      </c>
      <c r="C1" s="1" t="inlineStr">
        <is>
          <t>Tipo</t>
        </is>
      </c>
      <c r="D1" s="1" t="inlineStr">
        <is>
          <t>Categoria</t>
        </is>
      </c>
      <c r="E1" s="1" t="inlineStr">
        <is>
          <t>Descrição</t>
        </is>
      </c>
      <c r="F1" s="1" t="inlineStr">
        <is>
          <t>Cliente/Fornecedor</t>
        </is>
      </c>
      <c r="G1" s="1" t="inlineStr">
        <is>
          <t>Forma de pagamento</t>
        </is>
      </c>
      <c r="H1" s="1" t="inlineStr">
        <is>
          <t>Entrada (R$)</t>
        </is>
      </c>
      <c r="I1" s="1" t="inlineStr">
        <is>
          <t>Saída (R$)</t>
        </is>
      </c>
      <c r="J1" s="1" t="inlineStr">
        <is>
          <t>Natureza cadastrada</t>
        </is>
      </c>
      <c r="K1" s="1" t="inlineStr">
        <is>
          <t>Saldo acumulado (R$)</t>
        </is>
      </c>
      <c r="L1" s="1" t="inlineStr">
        <is>
          <t>Conferência</t>
        </is>
      </c>
      <c r="M1" s="1" t="inlineStr">
        <is>
          <t>Observação</t>
        </is>
      </c>
    </row>
    <row r="2">
      <c r="A2" s="2">
        <f>IF(B2="","",COUNT($B$2:B2))</f>
        <v/>
      </c>
      <c r="B2" s="22" t="n">
        <v>46266</v>
      </c>
      <c r="C2" s="4" t="inlineStr">
        <is>
          <t>Entrada</t>
        </is>
      </c>
      <c r="D2" s="5" t="inlineStr">
        <is>
          <t>Venda de produtos</t>
        </is>
      </c>
      <c r="E2" s="5" t="inlineStr">
        <is>
          <t>Venda balcão</t>
        </is>
      </c>
      <c r="F2" s="5" t="inlineStr">
        <is>
          <t>Cliente consumidor</t>
        </is>
      </c>
      <c r="G2" s="4" t="inlineStr">
        <is>
          <t>Pix</t>
        </is>
      </c>
      <c r="H2" s="6" t="n">
        <v>485</v>
      </c>
      <c r="I2" s="6" t="n">
        <v>0</v>
      </c>
      <c r="J2" s="7">
        <f>IF(D2="","",IFERROR(VLOOKUP(D2,'Categorias'!$A$2:$B$15,2,FALSE),"Categoria não cadastrada"))</f>
        <v/>
      </c>
      <c r="K2" s="8">
        <f>IF(COUNTA(B2:I2)=0,"",SUM($H$2:H2)-SUM($I$2:I2))</f>
        <v/>
      </c>
      <c r="L2" s="2">
        <f>IF(COUNTA(C2:I2)=0,"",IF(AND(C2="Entrada",H2&gt;0,I2=0),"OK",IF(AND(C2="Saída",I2&gt;0,H2=0),"OK","Revisar")))</f>
        <v/>
      </c>
      <c r="M2" s="5" t="n"/>
    </row>
    <row r="3">
      <c r="A3" s="9">
        <f>IF(B3="","",COUNT($B$2:B3))</f>
        <v/>
      </c>
      <c r="B3" s="22" t="n">
        <v>46266</v>
      </c>
      <c r="C3" s="4" t="inlineStr">
        <is>
          <t>Saída</t>
        </is>
      </c>
      <c r="D3" s="5" t="inlineStr">
        <is>
          <t>Compra de mercadorias</t>
        </is>
      </c>
      <c r="E3" s="5" t="inlineStr">
        <is>
          <t>Reposição de estoque</t>
        </is>
      </c>
      <c r="F3" s="5" t="inlineStr">
        <is>
          <t>Atacadão Brasil</t>
        </is>
      </c>
      <c r="G3" s="4" t="inlineStr">
        <is>
          <t>Pix</t>
        </is>
      </c>
      <c r="H3" s="6" t="n">
        <v>0</v>
      </c>
      <c r="I3" s="6" t="n">
        <v>320</v>
      </c>
      <c r="J3" s="10">
        <f>IF(D3="","",IFERROR(VLOOKUP(D3,'Categorias'!$A$2:$B$15,2,FALSE),"Categoria não cadastrada"))</f>
        <v/>
      </c>
      <c r="K3" s="11">
        <f>IF(COUNTA(B3:I3)=0,"",SUM($H$2:H3)-SUM($I$2:I3))</f>
        <v/>
      </c>
      <c r="L3" s="9">
        <f>IF(COUNTA(C3:I3)=0,"",IF(AND(C3="Entrada",H3&gt;0,I3=0),"OK",IF(AND(C3="Saída",I3&gt;0,H3=0),"OK","Revisar")))</f>
        <v/>
      </c>
      <c r="M3" s="5" t="n"/>
    </row>
    <row r="4">
      <c r="A4" s="2">
        <f>IF(B4="","",COUNT($B$2:B4))</f>
        <v/>
      </c>
      <c r="B4" s="22" t="n">
        <v>46267</v>
      </c>
      <c r="C4" s="4" t="inlineStr">
        <is>
          <t>Entrada</t>
        </is>
      </c>
      <c r="D4" s="5" t="inlineStr">
        <is>
          <t>Prestação de serviços</t>
        </is>
      </c>
      <c r="E4" s="5" t="inlineStr">
        <is>
          <t>Serviço de manutenção</t>
        </is>
      </c>
      <c r="F4" s="5" t="inlineStr">
        <is>
          <t>Padaria Boa Massa</t>
        </is>
      </c>
      <c r="G4" s="4" t="inlineStr">
        <is>
          <t>Transferência</t>
        </is>
      </c>
      <c r="H4" s="6" t="n">
        <v>850</v>
      </c>
      <c r="I4" s="6" t="n">
        <v>0</v>
      </c>
      <c r="J4" s="7">
        <f>IF(D4="","",IFERROR(VLOOKUP(D4,'Categorias'!$A$2:$B$15,2,FALSE),"Categoria não cadastrada"))</f>
        <v/>
      </c>
      <c r="K4" s="8">
        <f>IF(COUNTA(B4:I4)=0,"",SUM($H$2:H4)-SUM($I$2:I4))</f>
        <v/>
      </c>
      <c r="L4" s="2">
        <f>IF(COUNTA(C4:I4)=0,"",IF(AND(C4="Entrada",H4&gt;0,I4=0),"OK",IF(AND(C4="Saída",I4&gt;0,H4=0),"OK","Revisar")))</f>
        <v/>
      </c>
      <c r="M4" s="5" t="n"/>
    </row>
    <row r="5">
      <c r="A5" s="9">
        <f>IF(B5="","",COUNT($B$2:B5))</f>
        <v/>
      </c>
      <c r="B5" s="22" t="n">
        <v>46267</v>
      </c>
      <c r="C5" s="4" t="inlineStr">
        <is>
          <t>Saída</t>
        </is>
      </c>
      <c r="D5" s="5" t="inlineStr">
        <is>
          <t>Transporte</t>
        </is>
      </c>
      <c r="E5" s="5" t="inlineStr">
        <is>
          <t>Entrega de pedidos</t>
        </is>
      </c>
      <c r="F5" s="5" t="inlineStr">
        <is>
          <t>Motoboy parceiro</t>
        </is>
      </c>
      <c r="G5" s="4" t="inlineStr">
        <is>
          <t>Dinheiro</t>
        </is>
      </c>
      <c r="H5" s="6" t="n">
        <v>0</v>
      </c>
      <c r="I5" s="6" t="n">
        <v>45</v>
      </c>
      <c r="J5" s="10">
        <f>IF(D5="","",IFERROR(VLOOKUP(D5,'Categorias'!$A$2:$B$15,2,FALSE),"Categoria não cadastrada"))</f>
        <v/>
      </c>
      <c r="K5" s="11">
        <f>IF(COUNTA(B5:I5)=0,"",SUM($H$2:H5)-SUM($I$2:I5))</f>
        <v/>
      </c>
      <c r="L5" s="9">
        <f>IF(COUNTA(C5:I5)=0,"",IF(AND(C5="Entrada",H5&gt;0,I5=0),"OK",IF(AND(C5="Saída",I5&gt;0,H5=0),"OK","Revisar")))</f>
        <v/>
      </c>
      <c r="M5" s="5" t="n"/>
    </row>
    <row r="6">
      <c r="A6" s="2">
        <f>IF(B6="","",COUNT($B$2:B6))</f>
        <v/>
      </c>
      <c r="B6" s="22" t="n">
        <v>46268</v>
      </c>
      <c r="C6" s="4" t="inlineStr">
        <is>
          <t>Saída</t>
        </is>
      </c>
      <c r="D6" s="5" t="inlineStr">
        <is>
          <t>Despesas administrativas</t>
        </is>
      </c>
      <c r="E6" s="5" t="inlineStr">
        <is>
          <t>Internet mensal</t>
        </is>
      </c>
      <c r="F6" s="5" t="inlineStr">
        <is>
          <t>Conecta Fibra Ltda.</t>
        </is>
      </c>
      <c r="G6" s="4" t="inlineStr">
        <is>
          <t>Débito automático</t>
        </is>
      </c>
      <c r="H6" s="6" t="n">
        <v>0</v>
      </c>
      <c r="I6" s="6" t="n">
        <v>119.9</v>
      </c>
      <c r="J6" s="7">
        <f>IF(D6="","",IFERROR(VLOOKUP(D6,'Categorias'!$A$2:$B$15,2,FALSE),"Categoria não cadastrada"))</f>
        <v/>
      </c>
      <c r="K6" s="8">
        <f>IF(COUNTA(B6:I6)=0,"",SUM($H$2:H6)-SUM($I$2:I6))</f>
        <v/>
      </c>
      <c r="L6" s="2">
        <f>IF(COUNTA(C6:I6)=0,"",IF(AND(C6="Entrada",H6&gt;0,I6=0),"OK",IF(AND(C6="Saída",I6&gt;0,H6=0),"OK","Revisar")))</f>
        <v/>
      </c>
      <c r="M6" s="5" t="n"/>
    </row>
    <row r="7">
      <c r="A7" s="9">
        <f>IF(B7="","",COUNT($B$2:B7))</f>
        <v/>
      </c>
      <c r="B7" s="22" t="n">
        <v>46269</v>
      </c>
      <c r="C7" s="4" t="inlineStr">
        <is>
          <t>Entrada</t>
        </is>
      </c>
      <c r="D7" s="5" t="inlineStr">
        <is>
          <t>Venda de produtos</t>
        </is>
      </c>
      <c r="E7" s="5" t="inlineStr">
        <is>
          <t>Venda pelo WhatsApp</t>
        </is>
      </c>
      <c r="F7" s="5" t="inlineStr">
        <is>
          <t>Maria Oliveira</t>
        </is>
      </c>
      <c r="G7" s="4" t="inlineStr">
        <is>
          <t>Pix</t>
        </is>
      </c>
      <c r="H7" s="6" t="n">
        <v>275</v>
      </c>
      <c r="I7" s="6" t="n">
        <v>0</v>
      </c>
      <c r="J7" s="10">
        <f>IF(D7="","",IFERROR(VLOOKUP(D7,'Categorias'!$A$2:$B$15,2,FALSE),"Categoria não cadastrada"))</f>
        <v/>
      </c>
      <c r="K7" s="11">
        <f>IF(COUNTA(B7:I7)=0,"",SUM($H$2:H7)-SUM($I$2:I7))</f>
        <v/>
      </c>
      <c r="L7" s="9">
        <f>IF(COUNTA(C7:I7)=0,"",IF(AND(C7="Entrada",H7&gt;0,I7=0),"OK",IF(AND(C7="Saída",I7&gt;0,H7=0),"OK","Revisar")))</f>
        <v/>
      </c>
      <c r="M7" s="5" t="n"/>
    </row>
    <row r="8">
      <c r="A8" s="2">
        <f>IF(B8="","",COUNT($B$2:B8))</f>
        <v/>
      </c>
      <c r="B8" s="22" t="n">
        <v>46269</v>
      </c>
      <c r="C8" s="4" t="inlineStr">
        <is>
          <t>Saída</t>
        </is>
      </c>
      <c r="D8" s="5" t="inlineStr">
        <is>
          <t>Taxas bancárias</t>
        </is>
      </c>
      <c r="E8" s="5" t="inlineStr">
        <is>
          <t>Tarifa de recebimento</t>
        </is>
      </c>
      <c r="F8" s="5" t="inlineStr">
        <is>
          <t>Banco parceiro</t>
        </is>
      </c>
      <c r="G8" s="4" t="inlineStr">
        <is>
          <t>Débito</t>
        </is>
      </c>
      <c r="H8" s="6" t="n">
        <v>0</v>
      </c>
      <c r="I8" s="6" t="n">
        <v>8.5</v>
      </c>
      <c r="J8" s="7">
        <f>IF(D8="","",IFERROR(VLOOKUP(D8,'Categorias'!$A$2:$B$15,2,FALSE),"Categoria não cadastrada"))</f>
        <v/>
      </c>
      <c r="K8" s="8">
        <f>IF(COUNTA(B8:I8)=0,"",SUM($H$2:H8)-SUM($I$2:I8))</f>
        <v/>
      </c>
      <c r="L8" s="2">
        <f>IF(COUNTA(C8:I8)=0,"",IF(AND(C8="Entrada",H8&gt;0,I8=0),"OK",IF(AND(C8="Saída",I8&gt;0,H8=0),"OK","Revisar")))</f>
        <v/>
      </c>
      <c r="M8" s="5" t="n"/>
    </row>
    <row r="9">
      <c r="A9" s="9">
        <f>IF(B9="","",COUNT($B$2:B9))</f>
        <v/>
      </c>
      <c r="B9" s="22" t="n">
        <v>46270</v>
      </c>
      <c r="C9" s="4" t="inlineStr">
        <is>
          <t>Entrada</t>
        </is>
      </c>
      <c r="D9" s="5" t="inlineStr">
        <is>
          <t>Recebimento de cliente</t>
        </is>
      </c>
      <c r="E9" s="5" t="inlineStr">
        <is>
          <t>Parcela de venda</t>
        </is>
      </c>
      <c r="F9" s="5" t="inlineStr">
        <is>
          <t>Oficina São José</t>
        </is>
      </c>
      <c r="G9" s="4" t="inlineStr">
        <is>
          <t>Boleto</t>
        </is>
      </c>
      <c r="H9" s="6" t="n">
        <v>690</v>
      </c>
      <c r="I9" s="6" t="n">
        <v>0</v>
      </c>
      <c r="J9" s="10">
        <f>IF(D9="","",IFERROR(VLOOKUP(D9,'Categorias'!$A$2:$B$15,2,FALSE),"Categoria não cadastrada"))</f>
        <v/>
      </c>
      <c r="K9" s="11">
        <f>IF(COUNTA(B9:I9)=0,"",SUM($H$2:H9)-SUM($I$2:I9))</f>
        <v/>
      </c>
      <c r="L9" s="9">
        <f>IF(COUNTA(C9:I9)=0,"",IF(AND(C9="Entrada",H9&gt;0,I9=0),"OK",IF(AND(C9="Saída",I9&gt;0,H9=0),"OK","Revisar")))</f>
        <v/>
      </c>
      <c r="M9" s="5" t="n"/>
    </row>
    <row r="10">
      <c r="A10" s="2">
        <f>IF(B10="","",COUNT($B$2:B10))</f>
        <v/>
      </c>
      <c r="B10" s="22" t="n">
        <v>46270</v>
      </c>
      <c r="C10" s="4" t="inlineStr">
        <is>
          <t>Saída</t>
        </is>
      </c>
      <c r="D10" s="5" t="inlineStr">
        <is>
          <t>DAS/Tributos</t>
        </is>
      </c>
      <c r="E10" s="5" t="inlineStr">
        <is>
          <t>Pagamento do DAS</t>
        </is>
      </c>
      <c r="F10" s="5" t="inlineStr">
        <is>
          <t>Receita Federal</t>
        </is>
      </c>
      <c r="G10" s="4" t="inlineStr">
        <is>
          <t>Pix</t>
        </is>
      </c>
      <c r="H10" s="6" t="n">
        <v>0</v>
      </c>
      <c r="I10" s="6" t="n">
        <v>76.5</v>
      </c>
      <c r="J10" s="7">
        <f>IF(D10="","",IFERROR(VLOOKUP(D10,'Categorias'!$A$2:$B$15,2,FALSE),"Categoria não cadastrada"))</f>
        <v/>
      </c>
      <c r="K10" s="8">
        <f>IF(COUNTA(B10:I10)=0,"",SUM($H$2:H10)-SUM($I$2:I10))</f>
        <v/>
      </c>
      <c r="L10" s="2">
        <f>IF(COUNTA(C10:I10)=0,"",IF(AND(C10="Entrada",H10&gt;0,I10=0),"OK",IF(AND(C10="Saída",I10&gt;0,H10=0),"OK","Revisar")))</f>
        <v/>
      </c>
      <c r="M10" s="5" t="n"/>
    </row>
    <row r="11">
      <c r="A11" s="9">
        <f>IF(B11="","",COUNT($B$2:B11))</f>
        <v/>
      </c>
      <c r="B11" s="22" t="n">
        <v>46271</v>
      </c>
      <c r="C11" s="4" t="inlineStr">
        <is>
          <t>Saída</t>
        </is>
      </c>
      <c r="D11" s="5" t="inlineStr">
        <is>
          <t>Pró-labore/retirada</t>
        </is>
      </c>
      <c r="E11" s="5" t="inlineStr">
        <is>
          <t>Retirada do titular</t>
        </is>
      </c>
      <c r="F11" s="5" t="inlineStr">
        <is>
          <t>Titular do MEI</t>
        </is>
      </c>
      <c r="G11" s="4" t="inlineStr">
        <is>
          <t>Transferência</t>
        </is>
      </c>
      <c r="H11" s="6" t="n">
        <v>0</v>
      </c>
      <c r="I11" s="6" t="n">
        <v>500</v>
      </c>
      <c r="J11" s="10">
        <f>IF(D11="","",IFERROR(VLOOKUP(D11,'Categorias'!$A$2:$B$15,2,FALSE),"Categoria não cadastrada"))</f>
        <v/>
      </c>
      <c r="K11" s="11">
        <f>IF(COUNTA(B11:I11)=0,"",SUM($H$2:H11)-SUM($I$2:I11))</f>
        <v/>
      </c>
      <c r="L11" s="9">
        <f>IF(COUNTA(C11:I11)=0,"",IF(AND(C11="Entrada",H11&gt;0,I11=0),"OK",IF(AND(C11="Saída",I11&gt;0,H11=0),"OK","Revisar")))</f>
        <v/>
      </c>
      <c r="M11" s="5" t="n"/>
    </row>
    <row r="12">
      <c r="A12" s="2">
        <f>IF(B12="","",COUNT($B$2:B12))</f>
        <v/>
      </c>
      <c r="B12" s="22" t="n"/>
      <c r="C12" s="4" t="n"/>
      <c r="D12" s="5" t="n"/>
      <c r="E12" s="5" t="n"/>
      <c r="F12" s="5" t="n"/>
      <c r="G12" s="4" t="n"/>
      <c r="H12" s="6" t="n"/>
      <c r="I12" s="6" t="n"/>
      <c r="J12" s="7">
        <f>IF(D12="","",IFERROR(VLOOKUP(D12,'Categorias'!$A$2:$B$15,2,FALSE),"Categoria não cadastrada"))</f>
        <v/>
      </c>
      <c r="K12" s="8">
        <f>IF(COUNTA(B12:I12)=0,"",SUM($H$2:H12)-SUM($I$2:I12))</f>
        <v/>
      </c>
      <c r="L12" s="2">
        <f>IF(COUNTA(C12:I12)=0,"",IF(AND(C12="Entrada",H12&gt;0,I12=0),"OK",IF(AND(C12="Saída",I12&gt;0,H12=0),"OK","Revisar")))</f>
        <v/>
      </c>
      <c r="M12" s="5" t="n"/>
    </row>
    <row r="13">
      <c r="A13" s="9">
        <f>IF(B13="","",COUNT($B$2:B13))</f>
        <v/>
      </c>
      <c r="B13" s="22" t="n"/>
      <c r="C13" s="4" t="n"/>
      <c r="D13" s="5" t="n"/>
      <c r="E13" s="5" t="n"/>
      <c r="F13" s="5" t="n"/>
      <c r="G13" s="4" t="n"/>
      <c r="H13" s="6" t="n"/>
      <c r="I13" s="6" t="n"/>
      <c r="J13" s="10">
        <f>IF(D13="","",IFERROR(VLOOKUP(D13,'Categorias'!$A$2:$B$15,2,FALSE),"Categoria não cadastrada"))</f>
        <v/>
      </c>
      <c r="K13" s="11">
        <f>IF(COUNTA(B13:I13)=0,"",SUM($H$2:H13)-SUM($I$2:I13))</f>
        <v/>
      </c>
      <c r="L13" s="9">
        <f>IF(COUNTA(C13:I13)=0,"",IF(AND(C13="Entrada",H13&gt;0,I13=0),"OK",IF(AND(C13="Saída",I13&gt;0,H13=0),"OK","Revisar")))</f>
        <v/>
      </c>
      <c r="M13" s="5" t="n"/>
    </row>
    <row r="14">
      <c r="A14" s="2">
        <f>IF(B14="","",COUNT($B$2:B14))</f>
        <v/>
      </c>
      <c r="B14" s="22" t="n"/>
      <c r="C14" s="4" t="n"/>
      <c r="D14" s="5" t="n"/>
      <c r="E14" s="5" t="n"/>
      <c r="F14" s="5" t="n"/>
      <c r="G14" s="4" t="n"/>
      <c r="H14" s="6" t="n"/>
      <c r="I14" s="6" t="n"/>
      <c r="J14" s="7">
        <f>IF(D14="","",IFERROR(VLOOKUP(D14,'Categorias'!$A$2:$B$15,2,FALSE),"Categoria não cadastrada"))</f>
        <v/>
      </c>
      <c r="K14" s="8">
        <f>IF(COUNTA(B14:I14)=0,"",SUM($H$2:H14)-SUM($I$2:I14))</f>
        <v/>
      </c>
      <c r="L14" s="2">
        <f>IF(COUNTA(C14:I14)=0,"",IF(AND(C14="Entrada",H14&gt;0,I14=0),"OK",IF(AND(C14="Saída",I14&gt;0,H14=0),"OK","Revisar")))</f>
        <v/>
      </c>
      <c r="M14" s="5" t="n"/>
    </row>
    <row r="15">
      <c r="A15" s="9">
        <f>IF(B15="","",COUNT($B$2:B15))</f>
        <v/>
      </c>
      <c r="B15" s="22" t="n"/>
      <c r="C15" s="4" t="n"/>
      <c r="D15" s="5" t="n"/>
      <c r="E15" s="5" t="n"/>
      <c r="F15" s="5" t="n"/>
      <c r="G15" s="4" t="n"/>
      <c r="H15" s="6" t="n"/>
      <c r="I15" s="6" t="n"/>
      <c r="J15" s="10">
        <f>IF(D15="","",IFERROR(VLOOKUP(D15,'Categorias'!$A$2:$B$15,2,FALSE),"Categoria não cadastrada"))</f>
        <v/>
      </c>
      <c r="K15" s="11">
        <f>IF(COUNTA(B15:I15)=0,"",SUM($H$2:H15)-SUM($I$2:I15))</f>
        <v/>
      </c>
      <c r="L15" s="9">
        <f>IF(COUNTA(C15:I15)=0,"",IF(AND(C15="Entrada",H15&gt;0,I15=0),"OK",IF(AND(C15="Saída",I15&gt;0,H15=0),"OK","Revisar")))</f>
        <v/>
      </c>
      <c r="M15" s="5" t="n"/>
    </row>
    <row r="16">
      <c r="A16" s="2">
        <f>IF(B16="","",COUNT($B$2:B16))</f>
        <v/>
      </c>
      <c r="B16" s="22" t="n"/>
      <c r="C16" s="4" t="n"/>
      <c r="D16" s="5" t="n"/>
      <c r="E16" s="5" t="n"/>
      <c r="F16" s="5" t="n"/>
      <c r="G16" s="4" t="n"/>
      <c r="H16" s="6" t="n"/>
      <c r="I16" s="6" t="n"/>
      <c r="J16" s="7">
        <f>IF(D16="","",IFERROR(VLOOKUP(D16,'Categorias'!$A$2:$B$15,2,FALSE),"Categoria não cadastrada"))</f>
        <v/>
      </c>
      <c r="K16" s="8">
        <f>IF(COUNTA(B16:I16)=0,"",SUM($H$2:H16)-SUM($I$2:I16))</f>
        <v/>
      </c>
      <c r="L16" s="2">
        <f>IF(COUNTA(C16:I16)=0,"",IF(AND(C16="Entrada",H16&gt;0,I16=0),"OK",IF(AND(C16="Saída",I16&gt;0,H16=0),"OK","Revisar")))</f>
        <v/>
      </c>
      <c r="M16" s="5" t="n"/>
    </row>
    <row r="17">
      <c r="A17" s="9">
        <f>IF(B17="","",COUNT($B$2:B17))</f>
        <v/>
      </c>
      <c r="B17" s="22" t="n"/>
      <c r="C17" s="4" t="n"/>
      <c r="D17" s="5" t="n"/>
      <c r="E17" s="5" t="n"/>
      <c r="F17" s="5" t="n"/>
      <c r="G17" s="4" t="n"/>
      <c r="H17" s="6" t="n"/>
      <c r="I17" s="6" t="n"/>
      <c r="J17" s="10">
        <f>IF(D17="","",IFERROR(VLOOKUP(D17,'Categorias'!$A$2:$B$15,2,FALSE),"Categoria não cadastrada"))</f>
        <v/>
      </c>
      <c r="K17" s="11">
        <f>IF(COUNTA(B17:I17)=0,"",SUM($H$2:H17)-SUM($I$2:I17))</f>
        <v/>
      </c>
      <c r="L17" s="9">
        <f>IF(COUNTA(C17:I17)=0,"",IF(AND(C17="Entrada",H17&gt;0,I17=0),"OK",IF(AND(C17="Saída",I17&gt;0,H17=0),"OK","Revisar")))</f>
        <v/>
      </c>
      <c r="M17" s="5" t="n"/>
    </row>
    <row r="18">
      <c r="A18" s="2">
        <f>IF(B18="","",COUNT($B$2:B18))</f>
        <v/>
      </c>
      <c r="B18" s="22" t="n"/>
      <c r="C18" s="4" t="n"/>
      <c r="D18" s="5" t="n"/>
      <c r="E18" s="5" t="n"/>
      <c r="F18" s="5" t="n"/>
      <c r="G18" s="4" t="n"/>
      <c r="H18" s="6" t="n"/>
      <c r="I18" s="6" t="n"/>
      <c r="J18" s="7">
        <f>IF(D18="","",IFERROR(VLOOKUP(D18,'Categorias'!$A$2:$B$15,2,FALSE),"Categoria não cadastrada"))</f>
        <v/>
      </c>
      <c r="K18" s="8">
        <f>IF(COUNTA(B18:I18)=0,"",SUM($H$2:H18)-SUM($I$2:I18))</f>
        <v/>
      </c>
      <c r="L18" s="2">
        <f>IF(COUNTA(C18:I18)=0,"",IF(AND(C18="Entrada",H18&gt;0,I18=0),"OK",IF(AND(C18="Saída",I18&gt;0,H18=0),"OK","Revisar")))</f>
        <v/>
      </c>
      <c r="M18" s="5" t="n"/>
    </row>
    <row r="19">
      <c r="A19" s="9">
        <f>IF(B19="","",COUNT($B$2:B19))</f>
        <v/>
      </c>
      <c r="B19" s="22" t="n"/>
      <c r="C19" s="4" t="n"/>
      <c r="D19" s="5" t="n"/>
      <c r="E19" s="5" t="n"/>
      <c r="F19" s="5" t="n"/>
      <c r="G19" s="4" t="n"/>
      <c r="H19" s="6" t="n"/>
      <c r="I19" s="6" t="n"/>
      <c r="J19" s="10">
        <f>IF(D19="","",IFERROR(VLOOKUP(D19,'Categorias'!$A$2:$B$15,2,FALSE),"Categoria não cadastrada"))</f>
        <v/>
      </c>
      <c r="K19" s="11">
        <f>IF(COUNTA(B19:I19)=0,"",SUM($H$2:H19)-SUM($I$2:I19))</f>
        <v/>
      </c>
      <c r="L19" s="9">
        <f>IF(COUNTA(C19:I19)=0,"",IF(AND(C19="Entrada",H19&gt;0,I19=0),"OK",IF(AND(C19="Saída",I19&gt;0,H19=0),"OK","Revisar")))</f>
        <v/>
      </c>
      <c r="M19" s="5" t="n"/>
    </row>
    <row r="20">
      <c r="A20" s="2">
        <f>IF(B20="","",COUNT($B$2:B20))</f>
        <v/>
      </c>
      <c r="B20" s="22" t="n"/>
      <c r="C20" s="4" t="n"/>
      <c r="D20" s="5" t="n"/>
      <c r="E20" s="5" t="n"/>
      <c r="F20" s="5" t="n"/>
      <c r="G20" s="4" t="n"/>
      <c r="H20" s="6" t="n"/>
      <c r="I20" s="6" t="n"/>
      <c r="J20" s="7">
        <f>IF(D20="","",IFERROR(VLOOKUP(D20,'Categorias'!$A$2:$B$15,2,FALSE),"Categoria não cadastrada"))</f>
        <v/>
      </c>
      <c r="K20" s="8">
        <f>IF(COUNTA(B20:I20)=0,"",SUM($H$2:H20)-SUM($I$2:I20))</f>
        <v/>
      </c>
      <c r="L20" s="2">
        <f>IF(COUNTA(C20:I20)=0,"",IF(AND(C20="Entrada",H20&gt;0,I20=0),"OK",IF(AND(C20="Saída",I20&gt;0,H20=0),"OK","Revisar")))</f>
        <v/>
      </c>
      <c r="M20" s="5" t="n"/>
    </row>
    <row r="21">
      <c r="A21" s="9">
        <f>IF(B21="","",COUNT($B$2:B21))</f>
        <v/>
      </c>
      <c r="B21" s="22" t="n"/>
      <c r="C21" s="4" t="n"/>
      <c r="D21" s="5" t="n"/>
      <c r="E21" s="5" t="n"/>
      <c r="F21" s="5" t="n"/>
      <c r="G21" s="4" t="n"/>
      <c r="H21" s="6" t="n"/>
      <c r="I21" s="6" t="n"/>
      <c r="J21" s="10">
        <f>IF(D21="","",IFERROR(VLOOKUP(D21,'Categorias'!$A$2:$B$15,2,FALSE),"Categoria não cadastrada"))</f>
        <v/>
      </c>
      <c r="K21" s="11">
        <f>IF(COUNTA(B21:I21)=0,"",SUM($H$2:H21)-SUM($I$2:I21))</f>
        <v/>
      </c>
      <c r="L21" s="9">
        <f>IF(COUNTA(C21:I21)=0,"",IF(AND(C21="Entrada",H21&gt;0,I21=0),"OK",IF(AND(C21="Saída",I21&gt;0,H21=0),"OK","Revisar")))</f>
        <v/>
      </c>
      <c r="M21" s="5" t="n"/>
    </row>
    <row r="22">
      <c r="A22" s="2">
        <f>IF(B22="","",COUNT($B$2:B22))</f>
        <v/>
      </c>
      <c r="B22" s="22" t="n"/>
      <c r="C22" s="4" t="n"/>
      <c r="D22" s="5" t="n"/>
      <c r="E22" s="5" t="n"/>
      <c r="F22" s="5" t="n"/>
      <c r="G22" s="4" t="n"/>
      <c r="H22" s="6" t="n"/>
      <c r="I22" s="6" t="n"/>
      <c r="J22" s="7">
        <f>IF(D22="","",IFERROR(VLOOKUP(D22,'Categorias'!$A$2:$B$15,2,FALSE),"Categoria não cadastrada"))</f>
        <v/>
      </c>
      <c r="K22" s="8">
        <f>IF(COUNTA(B22:I22)=0,"",SUM($H$2:H22)-SUM($I$2:I22))</f>
        <v/>
      </c>
      <c r="L22" s="2">
        <f>IF(COUNTA(C22:I22)=0,"",IF(AND(C22="Entrada",H22&gt;0,I22=0),"OK",IF(AND(C22="Saída",I22&gt;0,H22=0),"OK","Revisar")))</f>
        <v/>
      </c>
      <c r="M22" s="5" t="n"/>
    </row>
    <row r="23">
      <c r="A23" s="9">
        <f>IF(B23="","",COUNT($B$2:B23))</f>
        <v/>
      </c>
      <c r="B23" s="22" t="n"/>
      <c r="C23" s="4" t="n"/>
      <c r="D23" s="5" t="n"/>
      <c r="E23" s="5" t="n"/>
      <c r="F23" s="5" t="n"/>
      <c r="G23" s="4" t="n"/>
      <c r="H23" s="6" t="n"/>
      <c r="I23" s="6" t="n"/>
      <c r="J23" s="10">
        <f>IF(D23="","",IFERROR(VLOOKUP(D23,'Categorias'!$A$2:$B$15,2,FALSE),"Categoria não cadastrada"))</f>
        <v/>
      </c>
      <c r="K23" s="11">
        <f>IF(COUNTA(B23:I23)=0,"",SUM($H$2:H23)-SUM($I$2:I23))</f>
        <v/>
      </c>
      <c r="L23" s="9">
        <f>IF(COUNTA(C23:I23)=0,"",IF(AND(C23="Entrada",H23&gt;0,I23=0),"OK",IF(AND(C23="Saída",I23&gt;0,H23=0),"OK","Revisar")))</f>
        <v/>
      </c>
      <c r="M23" s="5" t="n"/>
    </row>
    <row r="24">
      <c r="A24" s="2">
        <f>IF(B24="","",COUNT($B$2:B24))</f>
        <v/>
      </c>
      <c r="B24" s="22" t="n"/>
      <c r="C24" s="4" t="n"/>
      <c r="D24" s="5" t="n"/>
      <c r="E24" s="5" t="n"/>
      <c r="F24" s="5" t="n"/>
      <c r="G24" s="4" t="n"/>
      <c r="H24" s="6" t="n"/>
      <c r="I24" s="6" t="n"/>
      <c r="J24" s="7">
        <f>IF(D24="","",IFERROR(VLOOKUP(D24,'Categorias'!$A$2:$B$15,2,FALSE),"Categoria não cadastrada"))</f>
        <v/>
      </c>
      <c r="K24" s="8">
        <f>IF(COUNTA(B24:I24)=0,"",SUM($H$2:H24)-SUM($I$2:I24))</f>
        <v/>
      </c>
      <c r="L24" s="2">
        <f>IF(COUNTA(C24:I24)=0,"",IF(AND(C24="Entrada",H24&gt;0,I24=0),"OK",IF(AND(C24="Saída",I24&gt;0,H24=0),"OK","Revisar")))</f>
        <v/>
      </c>
      <c r="M24" s="5" t="n"/>
    </row>
    <row r="25">
      <c r="A25" s="9">
        <f>IF(B25="","",COUNT($B$2:B25))</f>
        <v/>
      </c>
      <c r="B25" s="22" t="n"/>
      <c r="C25" s="4" t="n"/>
      <c r="D25" s="5" t="n"/>
      <c r="E25" s="5" t="n"/>
      <c r="F25" s="5" t="n"/>
      <c r="G25" s="4" t="n"/>
      <c r="H25" s="6" t="n"/>
      <c r="I25" s="6" t="n"/>
      <c r="J25" s="10">
        <f>IF(D25="","",IFERROR(VLOOKUP(D25,'Categorias'!$A$2:$B$15,2,FALSE),"Categoria não cadastrada"))</f>
        <v/>
      </c>
      <c r="K25" s="11">
        <f>IF(COUNTA(B25:I25)=0,"",SUM($H$2:H25)-SUM($I$2:I25))</f>
        <v/>
      </c>
      <c r="L25" s="9">
        <f>IF(COUNTA(C25:I25)=0,"",IF(AND(C25="Entrada",H25&gt;0,I25=0),"OK",IF(AND(C25="Saída",I25&gt;0,H25=0),"OK","Revisar")))</f>
        <v/>
      </c>
      <c r="M25" s="5" t="n"/>
    </row>
    <row r="26">
      <c r="A26" s="2">
        <f>IF(B26="","",COUNT($B$2:B26))</f>
        <v/>
      </c>
      <c r="B26" s="22" t="n"/>
      <c r="C26" s="4" t="n"/>
      <c r="D26" s="5" t="n"/>
      <c r="E26" s="5" t="n"/>
      <c r="F26" s="5" t="n"/>
      <c r="G26" s="4" t="n"/>
      <c r="H26" s="6" t="n"/>
      <c r="I26" s="6" t="n"/>
      <c r="J26" s="7">
        <f>IF(D26="","",IFERROR(VLOOKUP(D26,'Categorias'!$A$2:$B$15,2,FALSE),"Categoria não cadastrada"))</f>
        <v/>
      </c>
      <c r="K26" s="8">
        <f>IF(COUNTA(B26:I26)=0,"",SUM($H$2:H26)-SUM($I$2:I26))</f>
        <v/>
      </c>
      <c r="L26" s="2">
        <f>IF(COUNTA(C26:I26)=0,"",IF(AND(C26="Entrada",H26&gt;0,I26=0),"OK",IF(AND(C26="Saída",I26&gt;0,H26=0),"OK","Revisar")))</f>
        <v/>
      </c>
      <c r="M26" s="5" t="n"/>
    </row>
    <row r="27">
      <c r="A27" s="9">
        <f>IF(B27="","",COUNT($B$2:B27))</f>
        <v/>
      </c>
      <c r="B27" s="22" t="n"/>
      <c r="C27" s="4" t="n"/>
      <c r="D27" s="5" t="n"/>
      <c r="E27" s="5" t="n"/>
      <c r="F27" s="5" t="n"/>
      <c r="G27" s="4" t="n"/>
      <c r="H27" s="6" t="n"/>
      <c r="I27" s="6" t="n"/>
      <c r="J27" s="10">
        <f>IF(D27="","",IFERROR(VLOOKUP(D27,'Categorias'!$A$2:$B$15,2,FALSE),"Categoria não cadastrada"))</f>
        <v/>
      </c>
      <c r="K27" s="11">
        <f>IF(COUNTA(B27:I27)=0,"",SUM($H$2:H27)-SUM($I$2:I27))</f>
        <v/>
      </c>
      <c r="L27" s="9">
        <f>IF(COUNTA(C27:I27)=0,"",IF(AND(C27="Entrada",H27&gt;0,I27=0),"OK",IF(AND(C27="Saída",I27&gt;0,H27=0),"OK","Revisar")))</f>
        <v/>
      </c>
      <c r="M27" s="5" t="n"/>
    </row>
    <row r="28">
      <c r="A28" s="2">
        <f>IF(B28="","",COUNT($B$2:B28))</f>
        <v/>
      </c>
      <c r="B28" s="22" t="n"/>
      <c r="C28" s="4" t="n"/>
      <c r="D28" s="5" t="n"/>
      <c r="E28" s="5" t="n"/>
      <c r="F28" s="5" t="n"/>
      <c r="G28" s="4" t="n"/>
      <c r="H28" s="6" t="n"/>
      <c r="I28" s="6" t="n"/>
      <c r="J28" s="7">
        <f>IF(D28="","",IFERROR(VLOOKUP(D28,'Categorias'!$A$2:$B$15,2,FALSE),"Categoria não cadastrada"))</f>
        <v/>
      </c>
      <c r="K28" s="8">
        <f>IF(COUNTA(B28:I28)=0,"",SUM($H$2:H28)-SUM($I$2:I28))</f>
        <v/>
      </c>
      <c r="L28" s="2">
        <f>IF(COUNTA(C28:I28)=0,"",IF(AND(C28="Entrada",H28&gt;0,I28=0),"OK",IF(AND(C28="Saída",I28&gt;0,H28=0),"OK","Revisar")))</f>
        <v/>
      </c>
      <c r="M28" s="5" t="n"/>
    </row>
    <row r="29">
      <c r="A29" s="9">
        <f>IF(B29="","",COUNT($B$2:B29))</f>
        <v/>
      </c>
      <c r="B29" s="22" t="n"/>
      <c r="C29" s="4" t="n"/>
      <c r="D29" s="5" t="n"/>
      <c r="E29" s="5" t="n"/>
      <c r="F29" s="5" t="n"/>
      <c r="G29" s="4" t="n"/>
      <c r="H29" s="6" t="n"/>
      <c r="I29" s="6" t="n"/>
      <c r="J29" s="10">
        <f>IF(D29="","",IFERROR(VLOOKUP(D29,'Categorias'!$A$2:$B$15,2,FALSE),"Categoria não cadastrada"))</f>
        <v/>
      </c>
      <c r="K29" s="11">
        <f>IF(COUNTA(B29:I29)=0,"",SUM($H$2:H29)-SUM($I$2:I29))</f>
        <v/>
      </c>
      <c r="L29" s="9">
        <f>IF(COUNTA(C29:I29)=0,"",IF(AND(C29="Entrada",H29&gt;0,I29=0),"OK",IF(AND(C29="Saída",I29&gt;0,H29=0),"OK","Revisar")))</f>
        <v/>
      </c>
      <c r="M29" s="5" t="n"/>
    </row>
    <row r="30">
      <c r="A30" s="2">
        <f>IF(B30="","",COUNT($B$2:B30))</f>
        <v/>
      </c>
      <c r="B30" s="22" t="n"/>
      <c r="C30" s="4" t="n"/>
      <c r="D30" s="5" t="n"/>
      <c r="E30" s="5" t="n"/>
      <c r="F30" s="5" t="n"/>
      <c r="G30" s="4" t="n"/>
      <c r="H30" s="6" t="n"/>
      <c r="I30" s="6" t="n"/>
      <c r="J30" s="7">
        <f>IF(D30="","",IFERROR(VLOOKUP(D30,'Categorias'!$A$2:$B$15,2,FALSE),"Categoria não cadastrada"))</f>
        <v/>
      </c>
      <c r="K30" s="8">
        <f>IF(COUNTA(B30:I30)=0,"",SUM($H$2:H30)-SUM($I$2:I30))</f>
        <v/>
      </c>
      <c r="L30" s="2">
        <f>IF(COUNTA(C30:I30)=0,"",IF(AND(C30="Entrada",H30&gt;0,I30=0),"OK",IF(AND(C30="Saída",I30&gt;0,H30=0),"OK","Revisar")))</f>
        <v/>
      </c>
      <c r="M30" s="5" t="n"/>
    </row>
    <row r="31">
      <c r="A31" s="9">
        <f>IF(B31="","",COUNT($B$2:B31))</f>
        <v/>
      </c>
      <c r="B31" s="22" t="n"/>
      <c r="C31" s="4" t="n"/>
      <c r="D31" s="5" t="n"/>
      <c r="E31" s="5" t="n"/>
      <c r="F31" s="5" t="n"/>
      <c r="G31" s="4" t="n"/>
      <c r="H31" s="6" t="n"/>
      <c r="I31" s="6" t="n"/>
      <c r="J31" s="10">
        <f>IF(D31="","",IFERROR(VLOOKUP(D31,'Categorias'!$A$2:$B$15,2,FALSE),"Categoria não cadastrada"))</f>
        <v/>
      </c>
      <c r="K31" s="11">
        <f>IF(COUNTA(B31:I31)=0,"",SUM($H$2:H31)-SUM($I$2:I31))</f>
        <v/>
      </c>
      <c r="L31" s="9">
        <f>IF(COUNTA(C31:I31)=0,"",IF(AND(C31="Entrada",H31&gt;0,I31=0),"OK",IF(AND(C31="Saída",I31&gt;0,H31=0),"OK","Revisar")))</f>
        <v/>
      </c>
      <c r="M31" s="5" t="n"/>
    </row>
    <row r="32">
      <c r="A32" s="2">
        <f>IF(B32="","",COUNT($B$2:B32))</f>
        <v/>
      </c>
      <c r="B32" s="22" t="n"/>
      <c r="C32" s="4" t="n"/>
      <c r="D32" s="5" t="n"/>
      <c r="E32" s="5" t="n"/>
      <c r="F32" s="5" t="n"/>
      <c r="G32" s="4" t="n"/>
      <c r="H32" s="6" t="n"/>
      <c r="I32" s="6" t="n"/>
      <c r="J32" s="7">
        <f>IF(D32="","",IFERROR(VLOOKUP(D32,'Categorias'!$A$2:$B$15,2,FALSE),"Categoria não cadastrada"))</f>
        <v/>
      </c>
      <c r="K32" s="8">
        <f>IF(COUNTA(B32:I32)=0,"",SUM($H$2:H32)-SUM($I$2:I32))</f>
        <v/>
      </c>
      <c r="L32" s="2">
        <f>IF(COUNTA(C32:I32)=0,"",IF(AND(C32="Entrada",H32&gt;0,I32=0),"OK",IF(AND(C32="Saída",I32&gt;0,H32=0),"OK","Revisar")))</f>
        <v/>
      </c>
      <c r="M32" s="5" t="n"/>
    </row>
    <row r="33">
      <c r="A33" s="9">
        <f>IF(B33="","",COUNT($B$2:B33))</f>
        <v/>
      </c>
      <c r="B33" s="22" t="n"/>
      <c r="C33" s="4" t="n"/>
      <c r="D33" s="5" t="n"/>
      <c r="E33" s="5" t="n"/>
      <c r="F33" s="5" t="n"/>
      <c r="G33" s="4" t="n"/>
      <c r="H33" s="6" t="n"/>
      <c r="I33" s="6" t="n"/>
      <c r="J33" s="10">
        <f>IF(D33="","",IFERROR(VLOOKUP(D33,'Categorias'!$A$2:$B$15,2,FALSE),"Categoria não cadastrada"))</f>
        <v/>
      </c>
      <c r="K33" s="11">
        <f>IF(COUNTA(B33:I33)=0,"",SUM($H$2:H33)-SUM($I$2:I33))</f>
        <v/>
      </c>
      <c r="L33" s="9">
        <f>IF(COUNTA(C33:I33)=0,"",IF(AND(C33="Entrada",H33&gt;0,I33=0),"OK",IF(AND(C33="Saída",I33&gt;0,H33=0),"OK","Revisar")))</f>
        <v/>
      </c>
      <c r="M33" s="5" t="n"/>
    </row>
    <row r="34">
      <c r="A34" s="2">
        <f>IF(B34="","",COUNT($B$2:B34))</f>
        <v/>
      </c>
      <c r="B34" s="22" t="n"/>
      <c r="C34" s="4" t="n"/>
      <c r="D34" s="5" t="n"/>
      <c r="E34" s="5" t="n"/>
      <c r="F34" s="5" t="n"/>
      <c r="G34" s="4" t="n"/>
      <c r="H34" s="6" t="n"/>
      <c r="I34" s="6" t="n"/>
      <c r="J34" s="7">
        <f>IF(D34="","",IFERROR(VLOOKUP(D34,'Categorias'!$A$2:$B$15,2,FALSE),"Categoria não cadastrada"))</f>
        <v/>
      </c>
      <c r="K34" s="8">
        <f>IF(COUNTA(B34:I34)=0,"",SUM($H$2:H34)-SUM($I$2:I34))</f>
        <v/>
      </c>
      <c r="L34" s="2">
        <f>IF(COUNTA(C34:I34)=0,"",IF(AND(C34="Entrada",H34&gt;0,I34=0),"OK",IF(AND(C34="Saída",I34&gt;0,H34=0),"OK","Revisar")))</f>
        <v/>
      </c>
      <c r="M34" s="5" t="n"/>
    </row>
    <row r="35">
      <c r="A35" s="9">
        <f>IF(B35="","",COUNT($B$2:B35))</f>
        <v/>
      </c>
      <c r="B35" s="22" t="n"/>
      <c r="C35" s="4" t="n"/>
      <c r="D35" s="5" t="n"/>
      <c r="E35" s="5" t="n"/>
      <c r="F35" s="5" t="n"/>
      <c r="G35" s="4" t="n"/>
      <c r="H35" s="6" t="n"/>
      <c r="I35" s="6" t="n"/>
      <c r="J35" s="10">
        <f>IF(D35="","",IFERROR(VLOOKUP(D35,'Categorias'!$A$2:$B$15,2,FALSE),"Categoria não cadastrada"))</f>
        <v/>
      </c>
      <c r="K35" s="11">
        <f>IF(COUNTA(B35:I35)=0,"",SUM($H$2:H35)-SUM($I$2:I35))</f>
        <v/>
      </c>
      <c r="L35" s="9">
        <f>IF(COUNTA(C35:I35)=0,"",IF(AND(C35="Entrada",H35&gt;0,I35=0),"OK",IF(AND(C35="Saída",I35&gt;0,H35=0),"OK","Revisar")))</f>
        <v/>
      </c>
      <c r="M35" s="5" t="n"/>
    </row>
    <row r="36">
      <c r="A36" s="2">
        <f>IF(B36="","",COUNT($B$2:B36))</f>
        <v/>
      </c>
      <c r="B36" s="22" t="n"/>
      <c r="C36" s="4" t="n"/>
      <c r="D36" s="5" t="n"/>
      <c r="E36" s="5" t="n"/>
      <c r="F36" s="5" t="n"/>
      <c r="G36" s="4" t="n"/>
      <c r="H36" s="6" t="n"/>
      <c r="I36" s="6" t="n"/>
      <c r="J36" s="7">
        <f>IF(D36="","",IFERROR(VLOOKUP(D36,'Categorias'!$A$2:$B$15,2,FALSE),"Categoria não cadastrada"))</f>
        <v/>
      </c>
      <c r="K36" s="8">
        <f>IF(COUNTA(B36:I36)=0,"",SUM($H$2:H36)-SUM($I$2:I36))</f>
        <v/>
      </c>
      <c r="L36" s="2">
        <f>IF(COUNTA(C36:I36)=0,"",IF(AND(C36="Entrada",H36&gt;0,I36=0),"OK",IF(AND(C36="Saída",I36&gt;0,H36=0),"OK","Revisar")))</f>
        <v/>
      </c>
      <c r="M36" s="5" t="n"/>
    </row>
    <row r="37">
      <c r="A37" s="9">
        <f>IF(B37="","",COUNT($B$2:B37))</f>
        <v/>
      </c>
      <c r="B37" s="22" t="n"/>
      <c r="C37" s="4" t="n"/>
      <c r="D37" s="5" t="n"/>
      <c r="E37" s="5" t="n"/>
      <c r="F37" s="5" t="n"/>
      <c r="G37" s="4" t="n"/>
      <c r="H37" s="6" t="n"/>
      <c r="I37" s="6" t="n"/>
      <c r="J37" s="10">
        <f>IF(D37="","",IFERROR(VLOOKUP(D37,'Categorias'!$A$2:$B$15,2,FALSE),"Categoria não cadastrada"))</f>
        <v/>
      </c>
      <c r="K37" s="11">
        <f>IF(COUNTA(B37:I37)=0,"",SUM($H$2:H37)-SUM($I$2:I37))</f>
        <v/>
      </c>
      <c r="L37" s="9">
        <f>IF(COUNTA(C37:I37)=0,"",IF(AND(C37="Entrada",H37&gt;0,I37=0),"OK",IF(AND(C37="Saída",I37&gt;0,H37=0),"OK","Revisar")))</f>
        <v/>
      </c>
      <c r="M37" s="5" t="n"/>
    </row>
    <row r="38">
      <c r="A38" s="2">
        <f>IF(B38="","",COUNT($B$2:B38))</f>
        <v/>
      </c>
      <c r="B38" s="22" t="n"/>
      <c r="C38" s="4" t="n"/>
      <c r="D38" s="5" t="n"/>
      <c r="E38" s="5" t="n"/>
      <c r="F38" s="5" t="n"/>
      <c r="G38" s="4" t="n"/>
      <c r="H38" s="6" t="n"/>
      <c r="I38" s="6" t="n"/>
      <c r="J38" s="7">
        <f>IF(D38="","",IFERROR(VLOOKUP(D38,'Categorias'!$A$2:$B$15,2,FALSE),"Categoria não cadastrada"))</f>
        <v/>
      </c>
      <c r="K38" s="8">
        <f>IF(COUNTA(B38:I38)=0,"",SUM($H$2:H38)-SUM($I$2:I38))</f>
        <v/>
      </c>
      <c r="L38" s="2">
        <f>IF(COUNTA(C38:I38)=0,"",IF(AND(C38="Entrada",H38&gt;0,I38=0),"OK",IF(AND(C38="Saída",I38&gt;0,H38=0),"OK","Revisar")))</f>
        <v/>
      </c>
      <c r="M38" s="5" t="n"/>
    </row>
    <row r="39">
      <c r="A39" s="9">
        <f>IF(B39="","",COUNT($B$2:B39))</f>
        <v/>
      </c>
      <c r="B39" s="22" t="n"/>
      <c r="C39" s="4" t="n"/>
      <c r="D39" s="5" t="n"/>
      <c r="E39" s="5" t="n"/>
      <c r="F39" s="5" t="n"/>
      <c r="G39" s="4" t="n"/>
      <c r="H39" s="6" t="n"/>
      <c r="I39" s="6" t="n"/>
      <c r="J39" s="10">
        <f>IF(D39="","",IFERROR(VLOOKUP(D39,'Categorias'!$A$2:$B$15,2,FALSE),"Categoria não cadastrada"))</f>
        <v/>
      </c>
      <c r="K39" s="11">
        <f>IF(COUNTA(B39:I39)=0,"",SUM($H$2:H39)-SUM($I$2:I39))</f>
        <v/>
      </c>
      <c r="L39" s="9">
        <f>IF(COUNTA(C39:I39)=0,"",IF(AND(C39="Entrada",H39&gt;0,I39=0),"OK",IF(AND(C39="Saída",I39&gt;0,H39=0),"OK","Revisar")))</f>
        <v/>
      </c>
      <c r="M39" s="5" t="n"/>
    </row>
    <row r="40">
      <c r="A40" s="2">
        <f>IF(B40="","",COUNT($B$2:B40))</f>
        <v/>
      </c>
      <c r="B40" s="22" t="n"/>
      <c r="C40" s="4" t="n"/>
      <c r="D40" s="5" t="n"/>
      <c r="E40" s="5" t="n"/>
      <c r="F40" s="5" t="n"/>
      <c r="G40" s="4" t="n"/>
      <c r="H40" s="6" t="n"/>
      <c r="I40" s="6" t="n"/>
      <c r="J40" s="7">
        <f>IF(D40="","",IFERROR(VLOOKUP(D40,'Categorias'!$A$2:$B$15,2,FALSE),"Categoria não cadastrada"))</f>
        <v/>
      </c>
      <c r="K40" s="8">
        <f>IF(COUNTA(B40:I40)=0,"",SUM($H$2:H40)-SUM($I$2:I40))</f>
        <v/>
      </c>
      <c r="L40" s="2">
        <f>IF(COUNTA(C40:I40)=0,"",IF(AND(C40="Entrada",H40&gt;0,I40=0),"OK",IF(AND(C40="Saída",I40&gt;0,H40=0),"OK","Revisar")))</f>
        <v/>
      </c>
      <c r="M40" s="5" t="n"/>
    </row>
    <row r="41">
      <c r="A41" s="9">
        <f>IF(B41="","",COUNT($B$2:B41))</f>
        <v/>
      </c>
      <c r="B41" s="22" t="n"/>
      <c r="C41" s="4" t="n"/>
      <c r="D41" s="5" t="n"/>
      <c r="E41" s="5" t="n"/>
      <c r="F41" s="5" t="n"/>
      <c r="G41" s="4" t="n"/>
      <c r="H41" s="6" t="n"/>
      <c r="I41" s="6" t="n"/>
      <c r="J41" s="10">
        <f>IF(D41="","",IFERROR(VLOOKUP(D41,'Categorias'!$A$2:$B$15,2,FALSE),"Categoria não cadastrada"))</f>
        <v/>
      </c>
      <c r="K41" s="11">
        <f>IF(COUNTA(B41:I41)=0,"",SUM($H$2:H41)-SUM($I$2:I41))</f>
        <v/>
      </c>
      <c r="L41" s="9">
        <f>IF(COUNTA(C41:I41)=0,"",IF(AND(C41="Entrada",H41&gt;0,I41=0),"OK",IF(AND(C41="Saída",I41&gt;0,H41=0),"OK","Revisar")))</f>
        <v/>
      </c>
      <c r="M41" s="5" t="n"/>
    </row>
    <row r="42">
      <c r="A42" s="2">
        <f>IF(B42="","",COUNT($B$2:B42))</f>
        <v/>
      </c>
      <c r="B42" s="22" t="n"/>
      <c r="C42" s="4" t="n"/>
      <c r="D42" s="5" t="n"/>
      <c r="E42" s="5" t="n"/>
      <c r="F42" s="5" t="n"/>
      <c r="G42" s="4" t="n"/>
      <c r="H42" s="6" t="n"/>
      <c r="I42" s="6" t="n"/>
      <c r="J42" s="7">
        <f>IF(D42="","",IFERROR(VLOOKUP(D42,'Categorias'!$A$2:$B$15,2,FALSE),"Categoria não cadastrada"))</f>
        <v/>
      </c>
      <c r="K42" s="8">
        <f>IF(COUNTA(B42:I42)=0,"",SUM($H$2:H42)-SUM($I$2:I42))</f>
        <v/>
      </c>
      <c r="L42" s="2">
        <f>IF(COUNTA(C42:I42)=0,"",IF(AND(C42="Entrada",H42&gt;0,I42=0),"OK",IF(AND(C42="Saída",I42&gt;0,H42=0),"OK","Revisar")))</f>
        <v/>
      </c>
      <c r="M42" s="5" t="n"/>
    </row>
    <row r="43">
      <c r="A43" s="9">
        <f>IF(B43="","",COUNT($B$2:B43))</f>
        <v/>
      </c>
      <c r="B43" s="22" t="n"/>
      <c r="C43" s="4" t="n"/>
      <c r="D43" s="5" t="n"/>
      <c r="E43" s="5" t="n"/>
      <c r="F43" s="5" t="n"/>
      <c r="G43" s="4" t="n"/>
      <c r="H43" s="6" t="n"/>
      <c r="I43" s="6" t="n"/>
      <c r="J43" s="10">
        <f>IF(D43="","",IFERROR(VLOOKUP(D43,'Categorias'!$A$2:$B$15,2,FALSE),"Categoria não cadastrada"))</f>
        <v/>
      </c>
      <c r="K43" s="11">
        <f>IF(COUNTA(B43:I43)=0,"",SUM($H$2:H43)-SUM($I$2:I43))</f>
        <v/>
      </c>
      <c r="L43" s="9">
        <f>IF(COUNTA(C43:I43)=0,"",IF(AND(C43="Entrada",H43&gt;0,I43=0),"OK",IF(AND(C43="Saída",I43&gt;0,H43=0),"OK","Revisar")))</f>
        <v/>
      </c>
      <c r="M43" s="5" t="n"/>
    </row>
    <row r="44">
      <c r="A44" s="2">
        <f>IF(B44="","",COUNT($B$2:B44))</f>
        <v/>
      </c>
      <c r="B44" s="22" t="n"/>
      <c r="C44" s="4" t="n"/>
      <c r="D44" s="5" t="n"/>
      <c r="E44" s="5" t="n"/>
      <c r="F44" s="5" t="n"/>
      <c r="G44" s="4" t="n"/>
      <c r="H44" s="6" t="n"/>
      <c r="I44" s="6" t="n"/>
      <c r="J44" s="7">
        <f>IF(D44="","",IFERROR(VLOOKUP(D44,'Categorias'!$A$2:$B$15,2,FALSE),"Categoria não cadastrada"))</f>
        <v/>
      </c>
      <c r="K44" s="8">
        <f>IF(COUNTA(B44:I44)=0,"",SUM($H$2:H44)-SUM($I$2:I44))</f>
        <v/>
      </c>
      <c r="L44" s="2">
        <f>IF(COUNTA(C44:I44)=0,"",IF(AND(C44="Entrada",H44&gt;0,I44=0),"OK",IF(AND(C44="Saída",I44&gt;0,H44=0),"OK","Revisar")))</f>
        <v/>
      </c>
      <c r="M44" s="5" t="n"/>
    </row>
    <row r="45">
      <c r="A45" s="9">
        <f>IF(B45="","",COUNT($B$2:B45))</f>
        <v/>
      </c>
      <c r="B45" s="22" t="n"/>
      <c r="C45" s="4" t="n"/>
      <c r="D45" s="5" t="n"/>
      <c r="E45" s="5" t="n"/>
      <c r="F45" s="5" t="n"/>
      <c r="G45" s="4" t="n"/>
      <c r="H45" s="6" t="n"/>
      <c r="I45" s="6" t="n"/>
      <c r="J45" s="10">
        <f>IF(D45="","",IFERROR(VLOOKUP(D45,'Categorias'!$A$2:$B$15,2,FALSE),"Categoria não cadastrada"))</f>
        <v/>
      </c>
      <c r="K45" s="11">
        <f>IF(COUNTA(B45:I45)=0,"",SUM($H$2:H45)-SUM($I$2:I45))</f>
        <v/>
      </c>
      <c r="L45" s="9">
        <f>IF(COUNTA(C45:I45)=0,"",IF(AND(C45="Entrada",H45&gt;0,I45=0),"OK",IF(AND(C45="Saída",I45&gt;0,H45=0),"OK","Revisar")))</f>
        <v/>
      </c>
      <c r="M45" s="5" t="n"/>
    </row>
    <row r="46">
      <c r="A46" s="2">
        <f>IF(B46="","",COUNT($B$2:B46))</f>
        <v/>
      </c>
      <c r="B46" s="22" t="n"/>
      <c r="C46" s="4" t="n"/>
      <c r="D46" s="5" t="n"/>
      <c r="E46" s="5" t="n"/>
      <c r="F46" s="5" t="n"/>
      <c r="G46" s="4" t="n"/>
      <c r="H46" s="6" t="n"/>
      <c r="I46" s="6" t="n"/>
      <c r="J46" s="7">
        <f>IF(D46="","",IFERROR(VLOOKUP(D46,'Categorias'!$A$2:$B$15,2,FALSE),"Categoria não cadastrada"))</f>
        <v/>
      </c>
      <c r="K46" s="8">
        <f>IF(COUNTA(B46:I46)=0,"",SUM($H$2:H46)-SUM($I$2:I46))</f>
        <v/>
      </c>
      <c r="L46" s="2">
        <f>IF(COUNTA(C46:I46)=0,"",IF(AND(C46="Entrada",H46&gt;0,I46=0),"OK",IF(AND(C46="Saída",I46&gt;0,H46=0),"OK","Revisar")))</f>
        <v/>
      </c>
      <c r="M46" s="5" t="n"/>
    </row>
    <row r="47">
      <c r="A47" s="9">
        <f>IF(B47="","",COUNT($B$2:B47))</f>
        <v/>
      </c>
      <c r="B47" s="22" t="n"/>
      <c r="C47" s="4" t="n"/>
      <c r="D47" s="5" t="n"/>
      <c r="E47" s="5" t="n"/>
      <c r="F47" s="5" t="n"/>
      <c r="G47" s="4" t="n"/>
      <c r="H47" s="6" t="n"/>
      <c r="I47" s="6" t="n"/>
      <c r="J47" s="10">
        <f>IF(D47="","",IFERROR(VLOOKUP(D47,'Categorias'!$A$2:$B$15,2,FALSE),"Categoria não cadastrada"))</f>
        <v/>
      </c>
      <c r="K47" s="11">
        <f>IF(COUNTA(B47:I47)=0,"",SUM($H$2:H47)-SUM($I$2:I47))</f>
        <v/>
      </c>
      <c r="L47" s="9">
        <f>IF(COUNTA(C47:I47)=0,"",IF(AND(C47="Entrada",H47&gt;0,I47=0),"OK",IF(AND(C47="Saída",I47&gt;0,H47=0),"OK","Revisar")))</f>
        <v/>
      </c>
      <c r="M47" s="5" t="n"/>
    </row>
    <row r="48">
      <c r="A48" s="2">
        <f>IF(B48="","",COUNT($B$2:B48))</f>
        <v/>
      </c>
      <c r="B48" s="22" t="n"/>
      <c r="C48" s="4" t="n"/>
      <c r="D48" s="5" t="n"/>
      <c r="E48" s="5" t="n"/>
      <c r="F48" s="5" t="n"/>
      <c r="G48" s="4" t="n"/>
      <c r="H48" s="6" t="n"/>
      <c r="I48" s="6" t="n"/>
      <c r="J48" s="7">
        <f>IF(D48="","",IFERROR(VLOOKUP(D48,'Categorias'!$A$2:$B$15,2,FALSE),"Categoria não cadastrada"))</f>
        <v/>
      </c>
      <c r="K48" s="8">
        <f>IF(COUNTA(B48:I48)=0,"",SUM($H$2:H48)-SUM($I$2:I48))</f>
        <v/>
      </c>
      <c r="L48" s="2">
        <f>IF(COUNTA(C48:I48)=0,"",IF(AND(C48="Entrada",H48&gt;0,I48=0),"OK",IF(AND(C48="Saída",I48&gt;0,H48=0),"OK","Revisar")))</f>
        <v/>
      </c>
      <c r="M48" s="5" t="n"/>
    </row>
    <row r="49">
      <c r="A49" s="9">
        <f>IF(B49="","",COUNT($B$2:B49))</f>
        <v/>
      </c>
      <c r="B49" s="22" t="n"/>
      <c r="C49" s="4" t="n"/>
      <c r="D49" s="5" t="n"/>
      <c r="E49" s="5" t="n"/>
      <c r="F49" s="5" t="n"/>
      <c r="G49" s="4" t="n"/>
      <c r="H49" s="6" t="n"/>
      <c r="I49" s="6" t="n"/>
      <c r="J49" s="10">
        <f>IF(D49="","",IFERROR(VLOOKUP(D49,'Categorias'!$A$2:$B$15,2,FALSE),"Categoria não cadastrada"))</f>
        <v/>
      </c>
      <c r="K49" s="11">
        <f>IF(COUNTA(B49:I49)=0,"",SUM($H$2:H49)-SUM($I$2:I49))</f>
        <v/>
      </c>
      <c r="L49" s="9">
        <f>IF(COUNTA(C49:I49)=0,"",IF(AND(C49="Entrada",H49&gt;0,I49=0),"OK",IF(AND(C49="Saída",I49&gt;0,H49=0),"OK","Revisar")))</f>
        <v/>
      </c>
      <c r="M49" s="5" t="n"/>
    </row>
    <row r="50">
      <c r="A50" s="2">
        <f>IF(B50="","",COUNT($B$2:B50))</f>
        <v/>
      </c>
      <c r="B50" s="22" t="n"/>
      <c r="C50" s="4" t="n"/>
      <c r="D50" s="5" t="n"/>
      <c r="E50" s="5" t="n"/>
      <c r="F50" s="5" t="n"/>
      <c r="G50" s="4" t="n"/>
      <c r="H50" s="6" t="n"/>
      <c r="I50" s="6" t="n"/>
      <c r="J50" s="7">
        <f>IF(D50="","",IFERROR(VLOOKUP(D50,'Categorias'!$A$2:$B$15,2,FALSE),"Categoria não cadastrada"))</f>
        <v/>
      </c>
      <c r="K50" s="8">
        <f>IF(COUNTA(B50:I50)=0,"",SUM($H$2:H50)-SUM($I$2:I50))</f>
        <v/>
      </c>
      <c r="L50" s="2">
        <f>IF(COUNTA(C50:I50)=0,"",IF(AND(C50="Entrada",H50&gt;0,I50=0),"OK",IF(AND(C50="Saída",I50&gt;0,H50=0),"OK","Revisar")))</f>
        <v/>
      </c>
      <c r="M50" s="5" t="n"/>
    </row>
    <row r="51">
      <c r="A51" s="9">
        <f>IF(B51="","",COUNT($B$2:B51))</f>
        <v/>
      </c>
      <c r="B51" s="22" t="n"/>
      <c r="C51" s="4" t="n"/>
      <c r="D51" s="5" t="n"/>
      <c r="E51" s="5" t="n"/>
      <c r="F51" s="5" t="n"/>
      <c r="G51" s="4" t="n"/>
      <c r="H51" s="6" t="n"/>
      <c r="I51" s="6" t="n"/>
      <c r="J51" s="10">
        <f>IF(D51="","",IFERROR(VLOOKUP(D51,'Categorias'!$A$2:$B$15,2,FALSE),"Categoria não cadastrada"))</f>
        <v/>
      </c>
      <c r="K51" s="11">
        <f>IF(COUNTA(B51:I51)=0,"",SUM($H$2:H51)-SUM($I$2:I51))</f>
        <v/>
      </c>
      <c r="L51" s="9">
        <f>IF(COUNTA(C51:I51)=0,"",IF(AND(C51="Entrada",H51&gt;0,I51=0),"OK",IF(AND(C51="Saída",I51&gt;0,H51=0),"OK","Revisar")))</f>
        <v/>
      </c>
      <c r="M51" s="5" t="n"/>
    </row>
    <row r="52">
      <c r="A52" s="2">
        <f>IF(B52="","",COUNT($B$2:B52))</f>
        <v/>
      </c>
      <c r="B52" s="22" t="n"/>
      <c r="C52" s="4" t="n"/>
      <c r="D52" s="5" t="n"/>
      <c r="E52" s="5" t="n"/>
      <c r="F52" s="5" t="n"/>
      <c r="G52" s="4" t="n"/>
      <c r="H52" s="6" t="n"/>
      <c r="I52" s="6" t="n"/>
      <c r="J52" s="7">
        <f>IF(D52="","",IFERROR(VLOOKUP(D52,'Categorias'!$A$2:$B$15,2,FALSE),"Categoria não cadastrada"))</f>
        <v/>
      </c>
      <c r="K52" s="8">
        <f>IF(COUNTA(B52:I52)=0,"",SUM($H$2:H52)-SUM($I$2:I52))</f>
        <v/>
      </c>
      <c r="L52" s="2">
        <f>IF(COUNTA(C52:I52)=0,"",IF(AND(C52="Entrada",H52&gt;0,I52=0),"OK",IF(AND(C52="Saída",I52&gt;0,H52=0),"OK","Revisar")))</f>
        <v/>
      </c>
      <c r="M52" s="5" t="n"/>
    </row>
    <row r="53">
      <c r="A53" s="9">
        <f>IF(B53="","",COUNT($B$2:B53))</f>
        <v/>
      </c>
      <c r="B53" s="22" t="n"/>
      <c r="C53" s="4" t="n"/>
      <c r="D53" s="5" t="n"/>
      <c r="E53" s="5" t="n"/>
      <c r="F53" s="5" t="n"/>
      <c r="G53" s="4" t="n"/>
      <c r="H53" s="6" t="n"/>
      <c r="I53" s="6" t="n"/>
      <c r="J53" s="10">
        <f>IF(D53="","",IFERROR(VLOOKUP(D53,'Categorias'!$A$2:$B$15,2,FALSE),"Categoria não cadastrada"))</f>
        <v/>
      </c>
      <c r="K53" s="11">
        <f>IF(COUNTA(B53:I53)=0,"",SUM($H$2:H53)-SUM($I$2:I53))</f>
        <v/>
      </c>
      <c r="L53" s="9">
        <f>IF(COUNTA(C53:I53)=0,"",IF(AND(C53="Entrada",H53&gt;0,I53=0),"OK",IF(AND(C53="Saída",I53&gt;0,H53=0),"OK","Revisar")))</f>
        <v/>
      </c>
      <c r="M53" s="5" t="n"/>
    </row>
    <row r="54">
      <c r="A54" s="2">
        <f>IF(B54="","",COUNT($B$2:B54))</f>
        <v/>
      </c>
      <c r="B54" s="22" t="n"/>
      <c r="C54" s="4" t="n"/>
      <c r="D54" s="5" t="n"/>
      <c r="E54" s="5" t="n"/>
      <c r="F54" s="5" t="n"/>
      <c r="G54" s="4" t="n"/>
      <c r="H54" s="6" t="n"/>
      <c r="I54" s="6" t="n"/>
      <c r="J54" s="7">
        <f>IF(D54="","",IFERROR(VLOOKUP(D54,'Categorias'!$A$2:$B$15,2,FALSE),"Categoria não cadastrada"))</f>
        <v/>
      </c>
      <c r="K54" s="8">
        <f>IF(COUNTA(B54:I54)=0,"",SUM($H$2:H54)-SUM($I$2:I54))</f>
        <v/>
      </c>
      <c r="L54" s="2">
        <f>IF(COUNTA(C54:I54)=0,"",IF(AND(C54="Entrada",H54&gt;0,I54=0),"OK",IF(AND(C54="Saída",I54&gt;0,H54=0),"OK","Revisar")))</f>
        <v/>
      </c>
      <c r="M54" s="5" t="n"/>
    </row>
    <row r="55">
      <c r="A55" s="9">
        <f>IF(B55="","",COUNT($B$2:B55))</f>
        <v/>
      </c>
      <c r="B55" s="22" t="n"/>
      <c r="C55" s="4" t="n"/>
      <c r="D55" s="5" t="n"/>
      <c r="E55" s="5" t="n"/>
      <c r="F55" s="5" t="n"/>
      <c r="G55" s="4" t="n"/>
      <c r="H55" s="6" t="n"/>
      <c r="I55" s="6" t="n"/>
      <c r="J55" s="10">
        <f>IF(D55="","",IFERROR(VLOOKUP(D55,'Categorias'!$A$2:$B$15,2,FALSE),"Categoria não cadastrada"))</f>
        <v/>
      </c>
      <c r="K55" s="11">
        <f>IF(COUNTA(B55:I55)=0,"",SUM($H$2:H55)-SUM($I$2:I55))</f>
        <v/>
      </c>
      <c r="L55" s="9">
        <f>IF(COUNTA(C55:I55)=0,"",IF(AND(C55="Entrada",H55&gt;0,I55=0),"OK",IF(AND(C55="Saída",I55&gt;0,H55=0),"OK","Revisar")))</f>
        <v/>
      </c>
      <c r="M55" s="5" t="n"/>
    </row>
    <row r="56">
      <c r="A56" s="2">
        <f>IF(B56="","",COUNT($B$2:B56))</f>
        <v/>
      </c>
      <c r="B56" s="22" t="n"/>
      <c r="C56" s="4" t="n"/>
      <c r="D56" s="5" t="n"/>
      <c r="E56" s="5" t="n"/>
      <c r="F56" s="5" t="n"/>
      <c r="G56" s="4" t="n"/>
      <c r="H56" s="6" t="n"/>
      <c r="I56" s="6" t="n"/>
      <c r="J56" s="7">
        <f>IF(D56="","",IFERROR(VLOOKUP(D56,'Categorias'!$A$2:$B$15,2,FALSE),"Categoria não cadastrada"))</f>
        <v/>
      </c>
      <c r="K56" s="8">
        <f>IF(COUNTA(B56:I56)=0,"",SUM($H$2:H56)-SUM($I$2:I56))</f>
        <v/>
      </c>
      <c r="L56" s="2">
        <f>IF(COUNTA(C56:I56)=0,"",IF(AND(C56="Entrada",H56&gt;0,I56=0),"OK",IF(AND(C56="Saída",I56&gt;0,H56=0),"OK","Revisar")))</f>
        <v/>
      </c>
      <c r="M56" s="5" t="n"/>
    </row>
    <row r="57">
      <c r="A57" s="9">
        <f>IF(B57="","",COUNT($B$2:B57))</f>
        <v/>
      </c>
      <c r="B57" s="22" t="n"/>
      <c r="C57" s="4" t="n"/>
      <c r="D57" s="5" t="n"/>
      <c r="E57" s="5" t="n"/>
      <c r="F57" s="5" t="n"/>
      <c r="G57" s="4" t="n"/>
      <c r="H57" s="6" t="n"/>
      <c r="I57" s="6" t="n"/>
      <c r="J57" s="10">
        <f>IF(D57="","",IFERROR(VLOOKUP(D57,'Categorias'!$A$2:$B$15,2,FALSE),"Categoria não cadastrada"))</f>
        <v/>
      </c>
      <c r="K57" s="11">
        <f>IF(COUNTA(B57:I57)=0,"",SUM($H$2:H57)-SUM($I$2:I57))</f>
        <v/>
      </c>
      <c r="L57" s="9">
        <f>IF(COUNTA(C57:I57)=0,"",IF(AND(C57="Entrada",H57&gt;0,I57=0),"OK",IF(AND(C57="Saída",I57&gt;0,H57=0),"OK","Revisar")))</f>
        <v/>
      </c>
      <c r="M57" s="5" t="n"/>
    </row>
    <row r="58">
      <c r="A58" s="2">
        <f>IF(B58="","",COUNT($B$2:B58))</f>
        <v/>
      </c>
      <c r="B58" s="22" t="n"/>
      <c r="C58" s="4" t="n"/>
      <c r="D58" s="5" t="n"/>
      <c r="E58" s="5" t="n"/>
      <c r="F58" s="5" t="n"/>
      <c r="G58" s="4" t="n"/>
      <c r="H58" s="6" t="n"/>
      <c r="I58" s="6" t="n"/>
      <c r="J58" s="7">
        <f>IF(D58="","",IFERROR(VLOOKUP(D58,'Categorias'!$A$2:$B$15,2,FALSE),"Categoria não cadastrada"))</f>
        <v/>
      </c>
      <c r="K58" s="8">
        <f>IF(COUNTA(B58:I58)=0,"",SUM($H$2:H58)-SUM($I$2:I58))</f>
        <v/>
      </c>
      <c r="L58" s="2">
        <f>IF(COUNTA(C58:I58)=0,"",IF(AND(C58="Entrada",H58&gt;0,I58=0),"OK",IF(AND(C58="Saída",I58&gt;0,H58=0),"OK","Revisar")))</f>
        <v/>
      </c>
      <c r="M58" s="5" t="n"/>
    </row>
    <row r="59">
      <c r="A59" s="9">
        <f>IF(B59="","",COUNT($B$2:B59))</f>
        <v/>
      </c>
      <c r="B59" s="22" t="n"/>
      <c r="C59" s="4" t="n"/>
      <c r="D59" s="5" t="n"/>
      <c r="E59" s="5" t="n"/>
      <c r="F59" s="5" t="n"/>
      <c r="G59" s="4" t="n"/>
      <c r="H59" s="6" t="n"/>
      <c r="I59" s="6" t="n"/>
      <c r="J59" s="10">
        <f>IF(D59="","",IFERROR(VLOOKUP(D59,'Categorias'!$A$2:$B$15,2,FALSE),"Categoria não cadastrada"))</f>
        <v/>
      </c>
      <c r="K59" s="11">
        <f>IF(COUNTA(B59:I59)=0,"",SUM($H$2:H59)-SUM($I$2:I59))</f>
        <v/>
      </c>
      <c r="L59" s="9">
        <f>IF(COUNTA(C59:I59)=0,"",IF(AND(C59="Entrada",H59&gt;0,I59=0),"OK",IF(AND(C59="Saída",I59&gt;0,H59=0),"OK","Revisar")))</f>
        <v/>
      </c>
      <c r="M59" s="5" t="n"/>
    </row>
    <row r="60">
      <c r="A60" s="2">
        <f>IF(B60="","",COUNT($B$2:B60))</f>
        <v/>
      </c>
      <c r="B60" s="22" t="n"/>
      <c r="C60" s="4" t="n"/>
      <c r="D60" s="5" t="n"/>
      <c r="E60" s="5" t="n"/>
      <c r="F60" s="5" t="n"/>
      <c r="G60" s="4" t="n"/>
      <c r="H60" s="6" t="n"/>
      <c r="I60" s="6" t="n"/>
      <c r="J60" s="7">
        <f>IF(D60="","",IFERROR(VLOOKUP(D60,'Categorias'!$A$2:$B$15,2,FALSE),"Categoria não cadastrada"))</f>
        <v/>
      </c>
      <c r="K60" s="8">
        <f>IF(COUNTA(B60:I60)=0,"",SUM($H$2:H60)-SUM($I$2:I60))</f>
        <v/>
      </c>
      <c r="L60" s="2">
        <f>IF(COUNTA(C60:I60)=0,"",IF(AND(C60="Entrada",H60&gt;0,I60=0),"OK",IF(AND(C60="Saída",I60&gt;0,H60=0),"OK","Revisar")))</f>
        <v/>
      </c>
      <c r="M60" s="5" t="n"/>
    </row>
    <row r="61">
      <c r="A61" s="9">
        <f>IF(B61="","",COUNT($B$2:B61))</f>
        <v/>
      </c>
      <c r="B61" s="22" t="n"/>
      <c r="C61" s="4" t="n"/>
      <c r="D61" s="5" t="n"/>
      <c r="E61" s="5" t="n"/>
      <c r="F61" s="5" t="n"/>
      <c r="G61" s="4" t="n"/>
      <c r="H61" s="6" t="n"/>
      <c r="I61" s="6" t="n"/>
      <c r="J61" s="10">
        <f>IF(D61="","",IFERROR(VLOOKUP(D61,'Categorias'!$A$2:$B$15,2,FALSE),"Categoria não cadastrada"))</f>
        <v/>
      </c>
      <c r="K61" s="11">
        <f>IF(COUNTA(B61:I61)=0,"",SUM($H$2:H61)-SUM($I$2:I61))</f>
        <v/>
      </c>
      <c r="L61" s="9">
        <f>IF(COUNTA(C61:I61)=0,"",IF(AND(C61="Entrada",H61&gt;0,I61=0),"OK",IF(AND(C61="Saída",I61&gt;0,H61=0),"OK","Revisar")))</f>
        <v/>
      </c>
      <c r="M61" s="5" t="n"/>
    </row>
    <row r="62">
      <c r="A62" s="2">
        <f>IF(B62="","",COUNT($B$2:B62))</f>
        <v/>
      </c>
      <c r="B62" s="22" t="n"/>
      <c r="C62" s="4" t="n"/>
      <c r="D62" s="5" t="n"/>
      <c r="E62" s="5" t="n"/>
      <c r="F62" s="5" t="n"/>
      <c r="G62" s="4" t="n"/>
      <c r="H62" s="6" t="n"/>
      <c r="I62" s="6" t="n"/>
      <c r="J62" s="7">
        <f>IF(D62="","",IFERROR(VLOOKUP(D62,'Categorias'!$A$2:$B$15,2,FALSE),"Categoria não cadastrada"))</f>
        <v/>
      </c>
      <c r="K62" s="8">
        <f>IF(COUNTA(B62:I62)=0,"",SUM($H$2:H62)-SUM($I$2:I62))</f>
        <v/>
      </c>
      <c r="L62" s="2">
        <f>IF(COUNTA(C62:I62)=0,"",IF(AND(C62="Entrada",H62&gt;0,I62=0),"OK",IF(AND(C62="Saída",I62&gt;0,H62=0),"OK","Revisar")))</f>
        <v/>
      </c>
      <c r="M62" s="5" t="n"/>
    </row>
    <row r="63">
      <c r="A63" s="9">
        <f>IF(B63="","",COUNT($B$2:B63))</f>
        <v/>
      </c>
      <c r="B63" s="22" t="n"/>
      <c r="C63" s="4" t="n"/>
      <c r="D63" s="5" t="n"/>
      <c r="E63" s="5" t="n"/>
      <c r="F63" s="5" t="n"/>
      <c r="G63" s="4" t="n"/>
      <c r="H63" s="6" t="n"/>
      <c r="I63" s="6" t="n"/>
      <c r="J63" s="10">
        <f>IF(D63="","",IFERROR(VLOOKUP(D63,'Categorias'!$A$2:$B$15,2,FALSE),"Categoria não cadastrada"))</f>
        <v/>
      </c>
      <c r="K63" s="11">
        <f>IF(COUNTA(B63:I63)=0,"",SUM($H$2:H63)-SUM($I$2:I63))</f>
        <v/>
      </c>
      <c r="L63" s="9">
        <f>IF(COUNTA(C63:I63)=0,"",IF(AND(C63="Entrada",H63&gt;0,I63=0),"OK",IF(AND(C63="Saída",I63&gt;0,H63=0),"OK","Revisar")))</f>
        <v/>
      </c>
      <c r="M63" s="5" t="n"/>
    </row>
    <row r="64">
      <c r="A64" s="2">
        <f>IF(B64="","",COUNT($B$2:B64))</f>
        <v/>
      </c>
      <c r="B64" s="22" t="n"/>
      <c r="C64" s="4" t="n"/>
      <c r="D64" s="5" t="n"/>
      <c r="E64" s="5" t="n"/>
      <c r="F64" s="5" t="n"/>
      <c r="G64" s="4" t="n"/>
      <c r="H64" s="6" t="n"/>
      <c r="I64" s="6" t="n"/>
      <c r="J64" s="7">
        <f>IF(D64="","",IFERROR(VLOOKUP(D64,'Categorias'!$A$2:$B$15,2,FALSE),"Categoria não cadastrada"))</f>
        <v/>
      </c>
      <c r="K64" s="8">
        <f>IF(COUNTA(B64:I64)=0,"",SUM($H$2:H64)-SUM($I$2:I64))</f>
        <v/>
      </c>
      <c r="L64" s="2">
        <f>IF(COUNTA(C64:I64)=0,"",IF(AND(C64="Entrada",H64&gt;0,I64=0),"OK",IF(AND(C64="Saída",I64&gt;0,H64=0),"OK","Revisar")))</f>
        <v/>
      </c>
      <c r="M64" s="5" t="n"/>
    </row>
    <row r="65">
      <c r="A65" s="9">
        <f>IF(B65="","",COUNT($B$2:B65))</f>
        <v/>
      </c>
      <c r="B65" s="22" t="n"/>
      <c r="C65" s="4" t="n"/>
      <c r="D65" s="5" t="n"/>
      <c r="E65" s="5" t="n"/>
      <c r="F65" s="5" t="n"/>
      <c r="G65" s="4" t="n"/>
      <c r="H65" s="6" t="n"/>
      <c r="I65" s="6" t="n"/>
      <c r="J65" s="10">
        <f>IF(D65="","",IFERROR(VLOOKUP(D65,'Categorias'!$A$2:$B$15,2,FALSE),"Categoria não cadastrada"))</f>
        <v/>
      </c>
      <c r="K65" s="11">
        <f>IF(COUNTA(B65:I65)=0,"",SUM($H$2:H65)-SUM($I$2:I65))</f>
        <v/>
      </c>
      <c r="L65" s="9">
        <f>IF(COUNTA(C65:I65)=0,"",IF(AND(C65="Entrada",H65&gt;0,I65=0),"OK",IF(AND(C65="Saída",I65&gt;0,H65=0),"OK","Revisar")))</f>
        <v/>
      </c>
      <c r="M65" s="5" t="n"/>
    </row>
    <row r="66">
      <c r="A66" s="2">
        <f>IF(B66="","",COUNT($B$2:B66))</f>
        <v/>
      </c>
      <c r="B66" s="22" t="n"/>
      <c r="C66" s="4" t="n"/>
      <c r="D66" s="5" t="n"/>
      <c r="E66" s="5" t="n"/>
      <c r="F66" s="5" t="n"/>
      <c r="G66" s="4" t="n"/>
      <c r="H66" s="6" t="n"/>
      <c r="I66" s="6" t="n"/>
      <c r="J66" s="7">
        <f>IF(D66="","",IFERROR(VLOOKUP(D66,'Categorias'!$A$2:$B$15,2,FALSE),"Categoria não cadastrada"))</f>
        <v/>
      </c>
      <c r="K66" s="8">
        <f>IF(COUNTA(B66:I66)=0,"",SUM($H$2:H66)-SUM($I$2:I66))</f>
        <v/>
      </c>
      <c r="L66" s="2">
        <f>IF(COUNTA(C66:I66)=0,"",IF(AND(C66="Entrada",H66&gt;0,I66=0),"OK",IF(AND(C66="Saída",I66&gt;0,H66=0),"OK","Revisar")))</f>
        <v/>
      </c>
      <c r="M66" s="5" t="n"/>
    </row>
    <row r="67">
      <c r="A67" s="9">
        <f>IF(B67="","",COUNT($B$2:B67))</f>
        <v/>
      </c>
      <c r="B67" s="22" t="n"/>
      <c r="C67" s="4" t="n"/>
      <c r="D67" s="5" t="n"/>
      <c r="E67" s="5" t="n"/>
      <c r="F67" s="5" t="n"/>
      <c r="G67" s="4" t="n"/>
      <c r="H67" s="6" t="n"/>
      <c r="I67" s="6" t="n"/>
      <c r="J67" s="10">
        <f>IF(D67="","",IFERROR(VLOOKUP(D67,'Categorias'!$A$2:$B$15,2,FALSE),"Categoria não cadastrada"))</f>
        <v/>
      </c>
      <c r="K67" s="11">
        <f>IF(COUNTA(B67:I67)=0,"",SUM($H$2:H67)-SUM($I$2:I67))</f>
        <v/>
      </c>
      <c r="L67" s="9">
        <f>IF(COUNTA(C67:I67)=0,"",IF(AND(C67="Entrada",H67&gt;0,I67=0),"OK",IF(AND(C67="Saída",I67&gt;0,H67=0),"OK","Revisar")))</f>
        <v/>
      </c>
      <c r="M67" s="5" t="n"/>
    </row>
    <row r="68">
      <c r="A68" s="2">
        <f>IF(B68="","",COUNT($B$2:B68))</f>
        <v/>
      </c>
      <c r="B68" s="22" t="n"/>
      <c r="C68" s="4" t="n"/>
      <c r="D68" s="5" t="n"/>
      <c r="E68" s="5" t="n"/>
      <c r="F68" s="5" t="n"/>
      <c r="G68" s="4" t="n"/>
      <c r="H68" s="6" t="n"/>
      <c r="I68" s="6" t="n"/>
      <c r="J68" s="7">
        <f>IF(D68="","",IFERROR(VLOOKUP(D68,'Categorias'!$A$2:$B$15,2,FALSE),"Categoria não cadastrada"))</f>
        <v/>
      </c>
      <c r="K68" s="8">
        <f>IF(COUNTA(B68:I68)=0,"",SUM($H$2:H68)-SUM($I$2:I68))</f>
        <v/>
      </c>
      <c r="L68" s="2">
        <f>IF(COUNTA(C68:I68)=0,"",IF(AND(C68="Entrada",H68&gt;0,I68=0),"OK",IF(AND(C68="Saída",I68&gt;0,H68=0),"OK","Revisar")))</f>
        <v/>
      </c>
      <c r="M68" s="5" t="n"/>
    </row>
    <row r="69">
      <c r="A69" s="9">
        <f>IF(B69="","",COUNT($B$2:B69))</f>
        <v/>
      </c>
      <c r="B69" s="22" t="n"/>
      <c r="C69" s="4" t="n"/>
      <c r="D69" s="5" t="n"/>
      <c r="E69" s="5" t="n"/>
      <c r="F69" s="5" t="n"/>
      <c r="G69" s="4" t="n"/>
      <c r="H69" s="6" t="n"/>
      <c r="I69" s="6" t="n"/>
      <c r="J69" s="10">
        <f>IF(D69="","",IFERROR(VLOOKUP(D69,'Categorias'!$A$2:$B$15,2,FALSE),"Categoria não cadastrada"))</f>
        <v/>
      </c>
      <c r="K69" s="11">
        <f>IF(COUNTA(B69:I69)=0,"",SUM($H$2:H69)-SUM($I$2:I69))</f>
        <v/>
      </c>
      <c r="L69" s="9">
        <f>IF(COUNTA(C69:I69)=0,"",IF(AND(C69="Entrada",H69&gt;0,I69=0),"OK",IF(AND(C69="Saída",I69&gt;0,H69=0),"OK","Revisar")))</f>
        <v/>
      </c>
      <c r="M69" s="5" t="n"/>
    </row>
    <row r="70">
      <c r="A70" s="2">
        <f>IF(B70="","",COUNT($B$2:B70))</f>
        <v/>
      </c>
      <c r="B70" s="22" t="n"/>
      <c r="C70" s="4" t="n"/>
      <c r="D70" s="5" t="n"/>
      <c r="E70" s="5" t="n"/>
      <c r="F70" s="5" t="n"/>
      <c r="G70" s="4" t="n"/>
      <c r="H70" s="6" t="n"/>
      <c r="I70" s="6" t="n"/>
      <c r="J70" s="7">
        <f>IF(D70="","",IFERROR(VLOOKUP(D70,'Categorias'!$A$2:$B$15,2,FALSE),"Categoria não cadastrada"))</f>
        <v/>
      </c>
      <c r="K70" s="8">
        <f>IF(COUNTA(B70:I70)=0,"",SUM($H$2:H70)-SUM($I$2:I70))</f>
        <v/>
      </c>
      <c r="L70" s="2">
        <f>IF(COUNTA(C70:I70)=0,"",IF(AND(C70="Entrada",H70&gt;0,I70=0),"OK",IF(AND(C70="Saída",I70&gt;0,H70=0),"OK","Revisar")))</f>
        <v/>
      </c>
      <c r="M70" s="5" t="n"/>
    </row>
    <row r="71">
      <c r="A71" s="9">
        <f>IF(B71="","",COUNT($B$2:B71))</f>
        <v/>
      </c>
      <c r="B71" s="22" t="n"/>
      <c r="C71" s="4" t="n"/>
      <c r="D71" s="5" t="n"/>
      <c r="E71" s="5" t="n"/>
      <c r="F71" s="5" t="n"/>
      <c r="G71" s="4" t="n"/>
      <c r="H71" s="6" t="n"/>
      <c r="I71" s="6" t="n"/>
      <c r="J71" s="10">
        <f>IF(D71="","",IFERROR(VLOOKUP(D71,'Categorias'!$A$2:$B$15,2,FALSE),"Categoria não cadastrada"))</f>
        <v/>
      </c>
      <c r="K71" s="11">
        <f>IF(COUNTA(B71:I71)=0,"",SUM($H$2:H71)-SUM($I$2:I71))</f>
        <v/>
      </c>
      <c r="L71" s="9">
        <f>IF(COUNTA(C71:I71)=0,"",IF(AND(C71="Entrada",H71&gt;0,I71=0),"OK",IF(AND(C71="Saída",I71&gt;0,H71=0),"OK","Revisar")))</f>
        <v/>
      </c>
      <c r="M71" s="5" t="n"/>
    </row>
    <row r="72">
      <c r="A72" s="2">
        <f>IF(B72="","",COUNT($B$2:B72))</f>
        <v/>
      </c>
      <c r="B72" s="22" t="n"/>
      <c r="C72" s="4" t="n"/>
      <c r="D72" s="5" t="n"/>
      <c r="E72" s="5" t="n"/>
      <c r="F72" s="5" t="n"/>
      <c r="G72" s="4" t="n"/>
      <c r="H72" s="6" t="n"/>
      <c r="I72" s="6" t="n"/>
      <c r="J72" s="7">
        <f>IF(D72="","",IFERROR(VLOOKUP(D72,'Categorias'!$A$2:$B$15,2,FALSE),"Categoria não cadastrada"))</f>
        <v/>
      </c>
      <c r="K72" s="8">
        <f>IF(COUNTA(B72:I72)=0,"",SUM($H$2:H72)-SUM($I$2:I72))</f>
        <v/>
      </c>
      <c r="L72" s="2">
        <f>IF(COUNTA(C72:I72)=0,"",IF(AND(C72="Entrada",H72&gt;0,I72=0),"OK",IF(AND(C72="Saída",I72&gt;0,H72=0),"OK","Revisar")))</f>
        <v/>
      </c>
      <c r="M72" s="5" t="n"/>
    </row>
    <row r="73">
      <c r="A73" s="9">
        <f>IF(B73="","",COUNT($B$2:B73))</f>
        <v/>
      </c>
      <c r="B73" s="22" t="n"/>
      <c r="C73" s="4" t="n"/>
      <c r="D73" s="5" t="n"/>
      <c r="E73" s="5" t="n"/>
      <c r="F73" s="5" t="n"/>
      <c r="G73" s="4" t="n"/>
      <c r="H73" s="6" t="n"/>
      <c r="I73" s="6" t="n"/>
      <c r="J73" s="10">
        <f>IF(D73="","",IFERROR(VLOOKUP(D73,'Categorias'!$A$2:$B$15,2,FALSE),"Categoria não cadastrada"))</f>
        <v/>
      </c>
      <c r="K73" s="11">
        <f>IF(COUNTA(B73:I73)=0,"",SUM($H$2:H73)-SUM($I$2:I73))</f>
        <v/>
      </c>
      <c r="L73" s="9">
        <f>IF(COUNTA(C73:I73)=0,"",IF(AND(C73="Entrada",H73&gt;0,I73=0),"OK",IF(AND(C73="Saída",I73&gt;0,H73=0),"OK","Revisar")))</f>
        <v/>
      </c>
      <c r="M73" s="5" t="n"/>
    </row>
    <row r="74">
      <c r="A74" s="2">
        <f>IF(B74="","",COUNT($B$2:B74))</f>
        <v/>
      </c>
      <c r="B74" s="22" t="n"/>
      <c r="C74" s="4" t="n"/>
      <c r="D74" s="5" t="n"/>
      <c r="E74" s="5" t="n"/>
      <c r="F74" s="5" t="n"/>
      <c r="G74" s="4" t="n"/>
      <c r="H74" s="6" t="n"/>
      <c r="I74" s="6" t="n"/>
      <c r="J74" s="7">
        <f>IF(D74="","",IFERROR(VLOOKUP(D74,'Categorias'!$A$2:$B$15,2,FALSE),"Categoria não cadastrada"))</f>
        <v/>
      </c>
      <c r="K74" s="8">
        <f>IF(COUNTA(B74:I74)=0,"",SUM($H$2:H74)-SUM($I$2:I74))</f>
        <v/>
      </c>
      <c r="L74" s="2">
        <f>IF(COUNTA(C74:I74)=0,"",IF(AND(C74="Entrada",H74&gt;0,I74=0),"OK",IF(AND(C74="Saída",I74&gt;0,H74=0),"OK","Revisar")))</f>
        <v/>
      </c>
      <c r="M74" s="5" t="n"/>
    </row>
    <row r="75">
      <c r="A75" s="9">
        <f>IF(B75="","",COUNT($B$2:B75))</f>
        <v/>
      </c>
      <c r="B75" s="22" t="n"/>
      <c r="C75" s="4" t="n"/>
      <c r="D75" s="5" t="n"/>
      <c r="E75" s="5" t="n"/>
      <c r="F75" s="5" t="n"/>
      <c r="G75" s="4" t="n"/>
      <c r="H75" s="6" t="n"/>
      <c r="I75" s="6" t="n"/>
      <c r="J75" s="10">
        <f>IF(D75="","",IFERROR(VLOOKUP(D75,'Categorias'!$A$2:$B$15,2,FALSE),"Categoria não cadastrada"))</f>
        <v/>
      </c>
      <c r="K75" s="11">
        <f>IF(COUNTA(B75:I75)=0,"",SUM($H$2:H75)-SUM($I$2:I75))</f>
        <v/>
      </c>
      <c r="L75" s="9">
        <f>IF(COUNTA(C75:I75)=0,"",IF(AND(C75="Entrada",H75&gt;0,I75=0),"OK",IF(AND(C75="Saída",I75&gt;0,H75=0),"OK","Revisar")))</f>
        <v/>
      </c>
      <c r="M75" s="5" t="n"/>
    </row>
    <row r="76">
      <c r="A76" s="2">
        <f>IF(B76="","",COUNT($B$2:B76))</f>
        <v/>
      </c>
      <c r="B76" s="22" t="n"/>
      <c r="C76" s="4" t="n"/>
      <c r="D76" s="5" t="n"/>
      <c r="E76" s="5" t="n"/>
      <c r="F76" s="5" t="n"/>
      <c r="G76" s="4" t="n"/>
      <c r="H76" s="6" t="n"/>
      <c r="I76" s="6" t="n"/>
      <c r="J76" s="7">
        <f>IF(D76="","",IFERROR(VLOOKUP(D76,'Categorias'!$A$2:$B$15,2,FALSE),"Categoria não cadastrada"))</f>
        <v/>
      </c>
      <c r="K76" s="8">
        <f>IF(COUNTA(B76:I76)=0,"",SUM($H$2:H76)-SUM($I$2:I76))</f>
        <v/>
      </c>
      <c r="L76" s="2">
        <f>IF(COUNTA(C76:I76)=0,"",IF(AND(C76="Entrada",H76&gt;0,I76=0),"OK",IF(AND(C76="Saída",I76&gt;0,H76=0),"OK","Revisar")))</f>
        <v/>
      </c>
      <c r="M76" s="5" t="n"/>
    </row>
    <row r="77">
      <c r="A77" s="9">
        <f>IF(B77="","",COUNT($B$2:B77))</f>
        <v/>
      </c>
      <c r="B77" s="22" t="n"/>
      <c r="C77" s="4" t="n"/>
      <c r="D77" s="5" t="n"/>
      <c r="E77" s="5" t="n"/>
      <c r="F77" s="5" t="n"/>
      <c r="G77" s="4" t="n"/>
      <c r="H77" s="6" t="n"/>
      <c r="I77" s="6" t="n"/>
      <c r="J77" s="10">
        <f>IF(D77="","",IFERROR(VLOOKUP(D77,'Categorias'!$A$2:$B$15,2,FALSE),"Categoria não cadastrada"))</f>
        <v/>
      </c>
      <c r="K77" s="11">
        <f>IF(COUNTA(B77:I77)=0,"",SUM($H$2:H77)-SUM($I$2:I77))</f>
        <v/>
      </c>
      <c r="L77" s="9">
        <f>IF(COUNTA(C77:I77)=0,"",IF(AND(C77="Entrada",H77&gt;0,I77=0),"OK",IF(AND(C77="Saída",I77&gt;0,H77=0),"OK","Revisar")))</f>
        <v/>
      </c>
      <c r="M77" s="5" t="n"/>
    </row>
    <row r="78">
      <c r="A78" s="2">
        <f>IF(B78="","",COUNT($B$2:B78))</f>
        <v/>
      </c>
      <c r="B78" s="22" t="n"/>
      <c r="C78" s="4" t="n"/>
      <c r="D78" s="5" t="n"/>
      <c r="E78" s="5" t="n"/>
      <c r="F78" s="5" t="n"/>
      <c r="G78" s="4" t="n"/>
      <c r="H78" s="6" t="n"/>
      <c r="I78" s="6" t="n"/>
      <c r="J78" s="7">
        <f>IF(D78="","",IFERROR(VLOOKUP(D78,'Categorias'!$A$2:$B$15,2,FALSE),"Categoria não cadastrada"))</f>
        <v/>
      </c>
      <c r="K78" s="8">
        <f>IF(COUNTA(B78:I78)=0,"",SUM($H$2:H78)-SUM($I$2:I78))</f>
        <v/>
      </c>
      <c r="L78" s="2">
        <f>IF(COUNTA(C78:I78)=0,"",IF(AND(C78="Entrada",H78&gt;0,I78=0),"OK",IF(AND(C78="Saída",I78&gt;0,H78=0),"OK","Revisar")))</f>
        <v/>
      </c>
      <c r="M78" s="5" t="n"/>
    </row>
    <row r="79">
      <c r="A79" s="9">
        <f>IF(B79="","",COUNT($B$2:B79))</f>
        <v/>
      </c>
      <c r="B79" s="22" t="n"/>
      <c r="C79" s="4" t="n"/>
      <c r="D79" s="5" t="n"/>
      <c r="E79" s="5" t="n"/>
      <c r="F79" s="5" t="n"/>
      <c r="G79" s="4" t="n"/>
      <c r="H79" s="6" t="n"/>
      <c r="I79" s="6" t="n"/>
      <c r="J79" s="10">
        <f>IF(D79="","",IFERROR(VLOOKUP(D79,'Categorias'!$A$2:$B$15,2,FALSE),"Categoria não cadastrada"))</f>
        <v/>
      </c>
      <c r="K79" s="11">
        <f>IF(COUNTA(B79:I79)=0,"",SUM($H$2:H79)-SUM($I$2:I79))</f>
        <v/>
      </c>
      <c r="L79" s="9">
        <f>IF(COUNTA(C79:I79)=0,"",IF(AND(C79="Entrada",H79&gt;0,I79=0),"OK",IF(AND(C79="Saída",I79&gt;0,H79=0),"OK","Revisar")))</f>
        <v/>
      </c>
      <c r="M79" s="5" t="n"/>
    </row>
    <row r="80">
      <c r="A80" s="2">
        <f>IF(B80="","",COUNT($B$2:B80))</f>
        <v/>
      </c>
      <c r="B80" s="22" t="n"/>
      <c r="C80" s="4" t="n"/>
      <c r="D80" s="5" t="n"/>
      <c r="E80" s="5" t="n"/>
      <c r="F80" s="5" t="n"/>
      <c r="G80" s="4" t="n"/>
      <c r="H80" s="6" t="n"/>
      <c r="I80" s="6" t="n"/>
      <c r="J80" s="7">
        <f>IF(D80="","",IFERROR(VLOOKUP(D80,'Categorias'!$A$2:$B$15,2,FALSE),"Categoria não cadastrada"))</f>
        <v/>
      </c>
      <c r="K80" s="8">
        <f>IF(COUNTA(B80:I80)=0,"",SUM($H$2:H80)-SUM($I$2:I80))</f>
        <v/>
      </c>
      <c r="L80" s="2">
        <f>IF(COUNTA(C80:I80)=0,"",IF(AND(C80="Entrada",H80&gt;0,I80=0),"OK",IF(AND(C80="Saída",I80&gt;0,H80=0),"OK","Revisar")))</f>
        <v/>
      </c>
      <c r="M80" s="5" t="n"/>
    </row>
    <row r="81">
      <c r="A81" s="9">
        <f>IF(B81="","",COUNT($B$2:B81))</f>
        <v/>
      </c>
      <c r="B81" s="22" t="n"/>
      <c r="C81" s="4" t="n"/>
      <c r="D81" s="5" t="n"/>
      <c r="E81" s="5" t="n"/>
      <c r="F81" s="5" t="n"/>
      <c r="G81" s="4" t="n"/>
      <c r="H81" s="6" t="n"/>
      <c r="I81" s="6" t="n"/>
      <c r="J81" s="10">
        <f>IF(D81="","",IFERROR(VLOOKUP(D81,'Categorias'!$A$2:$B$15,2,FALSE),"Categoria não cadastrada"))</f>
        <v/>
      </c>
      <c r="K81" s="11">
        <f>IF(COUNTA(B81:I81)=0,"",SUM($H$2:H81)-SUM($I$2:I81))</f>
        <v/>
      </c>
      <c r="L81" s="9">
        <f>IF(COUNTA(C81:I81)=0,"",IF(AND(C81="Entrada",H81&gt;0,I81=0),"OK",IF(AND(C81="Saída",I81&gt;0,H81=0),"OK","Revisar")))</f>
        <v/>
      </c>
      <c r="M81" s="5" t="n"/>
    </row>
    <row r="82">
      <c r="A82" s="2">
        <f>IF(B82="","",COUNT($B$2:B82))</f>
        <v/>
      </c>
      <c r="B82" s="22" t="n"/>
      <c r="C82" s="4" t="n"/>
      <c r="D82" s="5" t="n"/>
      <c r="E82" s="5" t="n"/>
      <c r="F82" s="5" t="n"/>
      <c r="G82" s="4" t="n"/>
      <c r="H82" s="6" t="n"/>
      <c r="I82" s="6" t="n"/>
      <c r="J82" s="7">
        <f>IF(D82="","",IFERROR(VLOOKUP(D82,'Categorias'!$A$2:$B$15,2,FALSE),"Categoria não cadastrada"))</f>
        <v/>
      </c>
      <c r="K82" s="8">
        <f>IF(COUNTA(B82:I82)=0,"",SUM($H$2:H82)-SUM($I$2:I82))</f>
        <v/>
      </c>
      <c r="L82" s="2">
        <f>IF(COUNTA(C82:I82)=0,"",IF(AND(C82="Entrada",H82&gt;0,I82=0),"OK",IF(AND(C82="Saída",I82&gt;0,H82=0),"OK","Revisar")))</f>
        <v/>
      </c>
      <c r="M82" s="5" t="n"/>
    </row>
    <row r="83">
      <c r="A83" s="9">
        <f>IF(B83="","",COUNT($B$2:B83))</f>
        <v/>
      </c>
      <c r="B83" s="22" t="n"/>
      <c r="C83" s="4" t="n"/>
      <c r="D83" s="5" t="n"/>
      <c r="E83" s="5" t="n"/>
      <c r="F83" s="5" t="n"/>
      <c r="G83" s="4" t="n"/>
      <c r="H83" s="6" t="n"/>
      <c r="I83" s="6" t="n"/>
      <c r="J83" s="10">
        <f>IF(D83="","",IFERROR(VLOOKUP(D83,'Categorias'!$A$2:$B$15,2,FALSE),"Categoria não cadastrada"))</f>
        <v/>
      </c>
      <c r="K83" s="11">
        <f>IF(COUNTA(B83:I83)=0,"",SUM($H$2:H83)-SUM($I$2:I83))</f>
        <v/>
      </c>
      <c r="L83" s="9">
        <f>IF(COUNTA(C83:I83)=0,"",IF(AND(C83="Entrada",H83&gt;0,I83=0),"OK",IF(AND(C83="Saída",I83&gt;0,H83=0),"OK","Revisar")))</f>
        <v/>
      </c>
      <c r="M83" s="5" t="n"/>
    </row>
    <row r="84">
      <c r="A84" s="2">
        <f>IF(B84="","",COUNT($B$2:B84))</f>
        <v/>
      </c>
      <c r="B84" s="22" t="n"/>
      <c r="C84" s="4" t="n"/>
      <c r="D84" s="5" t="n"/>
      <c r="E84" s="5" t="n"/>
      <c r="F84" s="5" t="n"/>
      <c r="G84" s="4" t="n"/>
      <c r="H84" s="6" t="n"/>
      <c r="I84" s="6" t="n"/>
      <c r="J84" s="7">
        <f>IF(D84="","",IFERROR(VLOOKUP(D84,'Categorias'!$A$2:$B$15,2,FALSE),"Categoria não cadastrada"))</f>
        <v/>
      </c>
      <c r="K84" s="8">
        <f>IF(COUNTA(B84:I84)=0,"",SUM($H$2:H84)-SUM($I$2:I84))</f>
        <v/>
      </c>
      <c r="L84" s="2">
        <f>IF(COUNTA(C84:I84)=0,"",IF(AND(C84="Entrada",H84&gt;0,I84=0),"OK",IF(AND(C84="Saída",I84&gt;0,H84=0),"OK","Revisar")))</f>
        <v/>
      </c>
      <c r="M84" s="5" t="n"/>
    </row>
    <row r="85">
      <c r="A85" s="9">
        <f>IF(B85="","",COUNT($B$2:B85))</f>
        <v/>
      </c>
      <c r="B85" s="22" t="n"/>
      <c r="C85" s="4" t="n"/>
      <c r="D85" s="5" t="n"/>
      <c r="E85" s="5" t="n"/>
      <c r="F85" s="5" t="n"/>
      <c r="G85" s="4" t="n"/>
      <c r="H85" s="6" t="n"/>
      <c r="I85" s="6" t="n"/>
      <c r="J85" s="10">
        <f>IF(D85="","",IFERROR(VLOOKUP(D85,'Categorias'!$A$2:$B$15,2,FALSE),"Categoria não cadastrada"))</f>
        <v/>
      </c>
      <c r="K85" s="11">
        <f>IF(COUNTA(B85:I85)=0,"",SUM($H$2:H85)-SUM($I$2:I85))</f>
        <v/>
      </c>
      <c r="L85" s="9">
        <f>IF(COUNTA(C85:I85)=0,"",IF(AND(C85="Entrada",H85&gt;0,I85=0),"OK",IF(AND(C85="Saída",I85&gt;0,H85=0),"OK","Revisar")))</f>
        <v/>
      </c>
      <c r="M85" s="5" t="n"/>
    </row>
    <row r="86">
      <c r="A86" s="2">
        <f>IF(B86="","",COUNT($B$2:B86))</f>
        <v/>
      </c>
      <c r="B86" s="22" t="n"/>
      <c r="C86" s="4" t="n"/>
      <c r="D86" s="5" t="n"/>
      <c r="E86" s="5" t="n"/>
      <c r="F86" s="5" t="n"/>
      <c r="G86" s="4" t="n"/>
      <c r="H86" s="6" t="n"/>
      <c r="I86" s="6" t="n"/>
      <c r="J86" s="7">
        <f>IF(D86="","",IFERROR(VLOOKUP(D86,'Categorias'!$A$2:$B$15,2,FALSE),"Categoria não cadastrada"))</f>
        <v/>
      </c>
      <c r="K86" s="8">
        <f>IF(COUNTA(B86:I86)=0,"",SUM($H$2:H86)-SUM($I$2:I86))</f>
        <v/>
      </c>
      <c r="L86" s="2">
        <f>IF(COUNTA(C86:I86)=0,"",IF(AND(C86="Entrada",H86&gt;0,I86=0),"OK",IF(AND(C86="Saída",I86&gt;0,H86=0),"OK","Revisar")))</f>
        <v/>
      </c>
      <c r="M86" s="5" t="n"/>
    </row>
    <row r="87">
      <c r="A87" s="9">
        <f>IF(B87="","",COUNT($B$2:B87))</f>
        <v/>
      </c>
      <c r="B87" s="22" t="n"/>
      <c r="C87" s="4" t="n"/>
      <c r="D87" s="5" t="n"/>
      <c r="E87" s="5" t="n"/>
      <c r="F87" s="5" t="n"/>
      <c r="G87" s="4" t="n"/>
      <c r="H87" s="6" t="n"/>
      <c r="I87" s="6" t="n"/>
      <c r="J87" s="10">
        <f>IF(D87="","",IFERROR(VLOOKUP(D87,'Categorias'!$A$2:$B$15,2,FALSE),"Categoria não cadastrada"))</f>
        <v/>
      </c>
      <c r="K87" s="11">
        <f>IF(COUNTA(B87:I87)=0,"",SUM($H$2:H87)-SUM($I$2:I87))</f>
        <v/>
      </c>
      <c r="L87" s="9">
        <f>IF(COUNTA(C87:I87)=0,"",IF(AND(C87="Entrada",H87&gt;0,I87=0),"OK",IF(AND(C87="Saída",I87&gt;0,H87=0),"OK","Revisar")))</f>
        <v/>
      </c>
      <c r="M87" s="5" t="n"/>
    </row>
    <row r="88">
      <c r="A88" s="2">
        <f>IF(B88="","",COUNT($B$2:B88))</f>
        <v/>
      </c>
      <c r="B88" s="22" t="n"/>
      <c r="C88" s="4" t="n"/>
      <c r="D88" s="5" t="n"/>
      <c r="E88" s="5" t="n"/>
      <c r="F88" s="5" t="n"/>
      <c r="G88" s="4" t="n"/>
      <c r="H88" s="6" t="n"/>
      <c r="I88" s="6" t="n"/>
      <c r="J88" s="7">
        <f>IF(D88="","",IFERROR(VLOOKUP(D88,'Categorias'!$A$2:$B$15,2,FALSE),"Categoria não cadastrada"))</f>
        <v/>
      </c>
      <c r="K88" s="8">
        <f>IF(COUNTA(B88:I88)=0,"",SUM($H$2:H88)-SUM($I$2:I88))</f>
        <v/>
      </c>
      <c r="L88" s="2">
        <f>IF(COUNTA(C88:I88)=0,"",IF(AND(C88="Entrada",H88&gt;0,I88=0),"OK",IF(AND(C88="Saída",I88&gt;0,H88=0),"OK","Revisar")))</f>
        <v/>
      </c>
      <c r="M88" s="5" t="n"/>
    </row>
    <row r="89">
      <c r="A89" s="9">
        <f>IF(B89="","",COUNT($B$2:B89))</f>
        <v/>
      </c>
      <c r="B89" s="22" t="n"/>
      <c r="C89" s="4" t="n"/>
      <c r="D89" s="5" t="n"/>
      <c r="E89" s="5" t="n"/>
      <c r="F89" s="5" t="n"/>
      <c r="G89" s="4" t="n"/>
      <c r="H89" s="6" t="n"/>
      <c r="I89" s="6" t="n"/>
      <c r="J89" s="10">
        <f>IF(D89="","",IFERROR(VLOOKUP(D89,'Categorias'!$A$2:$B$15,2,FALSE),"Categoria não cadastrada"))</f>
        <v/>
      </c>
      <c r="K89" s="11">
        <f>IF(COUNTA(B89:I89)=0,"",SUM($H$2:H89)-SUM($I$2:I89))</f>
        <v/>
      </c>
      <c r="L89" s="9">
        <f>IF(COUNTA(C89:I89)=0,"",IF(AND(C89="Entrada",H89&gt;0,I89=0),"OK",IF(AND(C89="Saída",I89&gt;0,H89=0),"OK","Revisar")))</f>
        <v/>
      </c>
      <c r="M89" s="5" t="n"/>
    </row>
    <row r="90">
      <c r="A90" s="2">
        <f>IF(B90="","",COUNT($B$2:B90))</f>
        <v/>
      </c>
      <c r="B90" s="22" t="n"/>
      <c r="C90" s="4" t="n"/>
      <c r="D90" s="5" t="n"/>
      <c r="E90" s="5" t="n"/>
      <c r="F90" s="5" t="n"/>
      <c r="G90" s="4" t="n"/>
      <c r="H90" s="6" t="n"/>
      <c r="I90" s="6" t="n"/>
      <c r="J90" s="7">
        <f>IF(D90="","",IFERROR(VLOOKUP(D90,'Categorias'!$A$2:$B$15,2,FALSE),"Categoria não cadastrada"))</f>
        <v/>
      </c>
      <c r="K90" s="8">
        <f>IF(COUNTA(B90:I90)=0,"",SUM($H$2:H90)-SUM($I$2:I90))</f>
        <v/>
      </c>
      <c r="L90" s="2">
        <f>IF(COUNTA(C90:I90)=0,"",IF(AND(C90="Entrada",H90&gt;0,I90=0),"OK",IF(AND(C90="Saída",I90&gt;0,H90=0),"OK","Revisar")))</f>
        <v/>
      </c>
      <c r="M90" s="5" t="n"/>
    </row>
    <row r="91">
      <c r="A91" s="9">
        <f>IF(B91="","",COUNT($B$2:B91))</f>
        <v/>
      </c>
      <c r="B91" s="22" t="n"/>
      <c r="C91" s="4" t="n"/>
      <c r="D91" s="5" t="n"/>
      <c r="E91" s="5" t="n"/>
      <c r="F91" s="5" t="n"/>
      <c r="G91" s="4" t="n"/>
      <c r="H91" s="6" t="n"/>
      <c r="I91" s="6" t="n"/>
      <c r="J91" s="10">
        <f>IF(D91="","",IFERROR(VLOOKUP(D91,'Categorias'!$A$2:$B$15,2,FALSE),"Categoria não cadastrada"))</f>
        <v/>
      </c>
      <c r="K91" s="11">
        <f>IF(COUNTA(B91:I91)=0,"",SUM($H$2:H91)-SUM($I$2:I91))</f>
        <v/>
      </c>
      <c r="L91" s="9">
        <f>IF(COUNTA(C91:I91)=0,"",IF(AND(C91="Entrada",H91&gt;0,I91=0),"OK",IF(AND(C91="Saída",I91&gt;0,H91=0),"OK","Revisar")))</f>
        <v/>
      </c>
      <c r="M91" s="5" t="n"/>
    </row>
    <row r="92">
      <c r="A92" s="2">
        <f>IF(B92="","",COUNT($B$2:B92))</f>
        <v/>
      </c>
      <c r="B92" s="22" t="n"/>
      <c r="C92" s="4" t="n"/>
      <c r="D92" s="5" t="n"/>
      <c r="E92" s="5" t="n"/>
      <c r="F92" s="5" t="n"/>
      <c r="G92" s="4" t="n"/>
      <c r="H92" s="6" t="n"/>
      <c r="I92" s="6" t="n"/>
      <c r="J92" s="7">
        <f>IF(D92="","",IFERROR(VLOOKUP(D92,'Categorias'!$A$2:$B$15,2,FALSE),"Categoria não cadastrada"))</f>
        <v/>
      </c>
      <c r="K92" s="8">
        <f>IF(COUNTA(B92:I92)=0,"",SUM($H$2:H92)-SUM($I$2:I92))</f>
        <v/>
      </c>
      <c r="L92" s="2">
        <f>IF(COUNTA(C92:I92)=0,"",IF(AND(C92="Entrada",H92&gt;0,I92=0),"OK",IF(AND(C92="Saída",I92&gt;0,H92=0),"OK","Revisar")))</f>
        <v/>
      </c>
      <c r="M92" s="5" t="n"/>
    </row>
    <row r="93">
      <c r="A93" s="9">
        <f>IF(B93="","",COUNT($B$2:B93))</f>
        <v/>
      </c>
      <c r="B93" s="22" t="n"/>
      <c r="C93" s="4" t="n"/>
      <c r="D93" s="5" t="n"/>
      <c r="E93" s="5" t="n"/>
      <c r="F93" s="5" t="n"/>
      <c r="G93" s="4" t="n"/>
      <c r="H93" s="6" t="n"/>
      <c r="I93" s="6" t="n"/>
      <c r="J93" s="10">
        <f>IF(D93="","",IFERROR(VLOOKUP(D93,'Categorias'!$A$2:$B$15,2,FALSE),"Categoria não cadastrada"))</f>
        <v/>
      </c>
      <c r="K93" s="11">
        <f>IF(COUNTA(B93:I93)=0,"",SUM($H$2:H93)-SUM($I$2:I93))</f>
        <v/>
      </c>
      <c r="L93" s="9">
        <f>IF(COUNTA(C93:I93)=0,"",IF(AND(C93="Entrada",H93&gt;0,I93=0),"OK",IF(AND(C93="Saída",I93&gt;0,H93=0),"OK","Revisar")))</f>
        <v/>
      </c>
      <c r="M93" s="5" t="n"/>
    </row>
    <row r="94">
      <c r="A94" s="2">
        <f>IF(B94="","",COUNT($B$2:B94))</f>
        <v/>
      </c>
      <c r="B94" s="22" t="n"/>
      <c r="C94" s="4" t="n"/>
      <c r="D94" s="5" t="n"/>
      <c r="E94" s="5" t="n"/>
      <c r="F94" s="5" t="n"/>
      <c r="G94" s="4" t="n"/>
      <c r="H94" s="6" t="n"/>
      <c r="I94" s="6" t="n"/>
      <c r="J94" s="7">
        <f>IF(D94="","",IFERROR(VLOOKUP(D94,'Categorias'!$A$2:$B$15,2,FALSE),"Categoria não cadastrada"))</f>
        <v/>
      </c>
      <c r="K94" s="8">
        <f>IF(COUNTA(B94:I94)=0,"",SUM($H$2:H94)-SUM($I$2:I94))</f>
        <v/>
      </c>
      <c r="L94" s="2">
        <f>IF(COUNTA(C94:I94)=0,"",IF(AND(C94="Entrada",H94&gt;0,I94=0),"OK",IF(AND(C94="Saída",I94&gt;0,H94=0),"OK","Revisar")))</f>
        <v/>
      </c>
      <c r="M94" s="5" t="n"/>
    </row>
    <row r="95">
      <c r="A95" s="9">
        <f>IF(B95="","",COUNT($B$2:B95))</f>
        <v/>
      </c>
      <c r="B95" s="22" t="n"/>
      <c r="C95" s="4" t="n"/>
      <c r="D95" s="5" t="n"/>
      <c r="E95" s="5" t="n"/>
      <c r="F95" s="5" t="n"/>
      <c r="G95" s="4" t="n"/>
      <c r="H95" s="6" t="n"/>
      <c r="I95" s="6" t="n"/>
      <c r="J95" s="10">
        <f>IF(D95="","",IFERROR(VLOOKUP(D95,'Categorias'!$A$2:$B$15,2,FALSE),"Categoria não cadastrada"))</f>
        <v/>
      </c>
      <c r="K95" s="11">
        <f>IF(COUNTA(B95:I95)=0,"",SUM($H$2:H95)-SUM($I$2:I95))</f>
        <v/>
      </c>
      <c r="L95" s="9">
        <f>IF(COUNTA(C95:I95)=0,"",IF(AND(C95="Entrada",H95&gt;0,I95=0),"OK",IF(AND(C95="Saída",I95&gt;0,H95=0),"OK","Revisar")))</f>
        <v/>
      </c>
      <c r="M95" s="5" t="n"/>
    </row>
    <row r="96">
      <c r="A96" s="2">
        <f>IF(B96="","",COUNT($B$2:B96))</f>
        <v/>
      </c>
      <c r="B96" s="22" t="n"/>
      <c r="C96" s="4" t="n"/>
      <c r="D96" s="5" t="n"/>
      <c r="E96" s="5" t="n"/>
      <c r="F96" s="5" t="n"/>
      <c r="G96" s="4" t="n"/>
      <c r="H96" s="6" t="n"/>
      <c r="I96" s="6" t="n"/>
      <c r="J96" s="7">
        <f>IF(D96="","",IFERROR(VLOOKUP(D96,'Categorias'!$A$2:$B$15,2,FALSE),"Categoria não cadastrada"))</f>
        <v/>
      </c>
      <c r="K96" s="8">
        <f>IF(COUNTA(B96:I96)=0,"",SUM($H$2:H96)-SUM($I$2:I96))</f>
        <v/>
      </c>
      <c r="L96" s="2">
        <f>IF(COUNTA(C96:I96)=0,"",IF(AND(C96="Entrada",H96&gt;0,I96=0),"OK",IF(AND(C96="Saída",I96&gt;0,H96=0),"OK","Revisar")))</f>
        <v/>
      </c>
      <c r="M96" s="5" t="n"/>
    </row>
    <row r="97">
      <c r="A97" s="9">
        <f>IF(B97="","",COUNT($B$2:B97))</f>
        <v/>
      </c>
      <c r="B97" s="22" t="n"/>
      <c r="C97" s="4" t="n"/>
      <c r="D97" s="5" t="n"/>
      <c r="E97" s="5" t="n"/>
      <c r="F97" s="5" t="n"/>
      <c r="G97" s="4" t="n"/>
      <c r="H97" s="6" t="n"/>
      <c r="I97" s="6" t="n"/>
      <c r="J97" s="10">
        <f>IF(D97="","",IFERROR(VLOOKUP(D97,'Categorias'!$A$2:$B$15,2,FALSE),"Categoria não cadastrada"))</f>
        <v/>
      </c>
      <c r="K97" s="11">
        <f>IF(COUNTA(B97:I97)=0,"",SUM($H$2:H97)-SUM($I$2:I97))</f>
        <v/>
      </c>
      <c r="L97" s="9">
        <f>IF(COUNTA(C97:I97)=0,"",IF(AND(C97="Entrada",H97&gt;0,I97=0),"OK",IF(AND(C97="Saída",I97&gt;0,H97=0),"OK","Revisar")))</f>
        <v/>
      </c>
      <c r="M97" s="5" t="n"/>
    </row>
    <row r="98">
      <c r="A98" s="2">
        <f>IF(B98="","",COUNT($B$2:B98))</f>
        <v/>
      </c>
      <c r="B98" s="22" t="n"/>
      <c r="C98" s="4" t="n"/>
      <c r="D98" s="5" t="n"/>
      <c r="E98" s="5" t="n"/>
      <c r="F98" s="5" t="n"/>
      <c r="G98" s="4" t="n"/>
      <c r="H98" s="6" t="n"/>
      <c r="I98" s="6" t="n"/>
      <c r="J98" s="7">
        <f>IF(D98="","",IFERROR(VLOOKUP(D98,'Categorias'!$A$2:$B$15,2,FALSE),"Categoria não cadastrada"))</f>
        <v/>
      </c>
      <c r="K98" s="8">
        <f>IF(COUNTA(B98:I98)=0,"",SUM($H$2:H98)-SUM($I$2:I98))</f>
        <v/>
      </c>
      <c r="L98" s="2">
        <f>IF(COUNTA(C98:I98)=0,"",IF(AND(C98="Entrada",H98&gt;0,I98=0),"OK",IF(AND(C98="Saída",I98&gt;0,H98=0),"OK","Revisar")))</f>
        <v/>
      </c>
      <c r="M98" s="5" t="n"/>
    </row>
    <row r="99">
      <c r="A99" s="9">
        <f>IF(B99="","",COUNT($B$2:B99))</f>
        <v/>
      </c>
      <c r="B99" s="22" t="n"/>
      <c r="C99" s="4" t="n"/>
      <c r="D99" s="5" t="n"/>
      <c r="E99" s="5" t="n"/>
      <c r="F99" s="5" t="n"/>
      <c r="G99" s="4" t="n"/>
      <c r="H99" s="6" t="n"/>
      <c r="I99" s="6" t="n"/>
      <c r="J99" s="10">
        <f>IF(D99="","",IFERROR(VLOOKUP(D99,'Categorias'!$A$2:$B$15,2,FALSE),"Categoria não cadastrada"))</f>
        <v/>
      </c>
      <c r="K99" s="11">
        <f>IF(COUNTA(B99:I99)=0,"",SUM($H$2:H99)-SUM($I$2:I99))</f>
        <v/>
      </c>
      <c r="L99" s="9">
        <f>IF(COUNTA(C99:I99)=0,"",IF(AND(C99="Entrada",H99&gt;0,I99=0),"OK",IF(AND(C99="Saída",I99&gt;0,H99=0),"OK","Revisar")))</f>
        <v/>
      </c>
      <c r="M99" s="5" t="n"/>
    </row>
    <row r="100">
      <c r="A100" s="2">
        <f>IF(B100="","",COUNT($B$2:B100))</f>
        <v/>
      </c>
      <c r="B100" s="22" t="n"/>
      <c r="C100" s="4" t="n"/>
      <c r="D100" s="5" t="n"/>
      <c r="E100" s="5" t="n"/>
      <c r="F100" s="5" t="n"/>
      <c r="G100" s="4" t="n"/>
      <c r="H100" s="6" t="n"/>
      <c r="I100" s="6" t="n"/>
      <c r="J100" s="7">
        <f>IF(D100="","",IFERROR(VLOOKUP(D100,'Categorias'!$A$2:$B$15,2,FALSE),"Categoria não cadastrada"))</f>
        <v/>
      </c>
      <c r="K100" s="8">
        <f>IF(COUNTA(B100:I100)=0,"",SUM($H$2:H100)-SUM($I$2:I100))</f>
        <v/>
      </c>
      <c r="L100" s="2">
        <f>IF(COUNTA(C100:I100)=0,"",IF(AND(C100="Entrada",H100&gt;0,I100=0),"OK",IF(AND(C100="Saída",I100&gt;0,H100=0),"OK","Revisar")))</f>
        <v/>
      </c>
      <c r="M100" s="5" t="n"/>
    </row>
    <row r="101">
      <c r="A101" s="9">
        <f>IF(B101="","",COUNT($B$2:B101))</f>
        <v/>
      </c>
      <c r="B101" s="22" t="n"/>
      <c r="C101" s="4" t="n"/>
      <c r="D101" s="5" t="n"/>
      <c r="E101" s="5" t="n"/>
      <c r="F101" s="5" t="n"/>
      <c r="G101" s="4" t="n"/>
      <c r="H101" s="6" t="n"/>
      <c r="I101" s="6" t="n"/>
      <c r="J101" s="10">
        <f>IF(D101="","",IFERROR(VLOOKUP(D101,'Categorias'!$A$2:$B$15,2,FALSE),"Categoria não cadastrada"))</f>
        <v/>
      </c>
      <c r="K101" s="11">
        <f>IF(COUNTA(B101:I101)=0,"",SUM($H$2:H101)-SUM($I$2:I101))</f>
        <v/>
      </c>
      <c r="L101" s="9">
        <f>IF(COUNTA(C101:I101)=0,"",IF(AND(C101="Entrada",H101&gt;0,I101=0),"OK",IF(AND(C101="Saída",I101&gt;0,H101=0),"OK","Revisar")))</f>
        <v/>
      </c>
      <c r="M101" s="5" t="n"/>
    </row>
    <row r="102">
      <c r="A102" s="2">
        <f>IF(B102="","",COUNT($B$2:B102))</f>
        <v/>
      </c>
      <c r="B102" s="22" t="n"/>
      <c r="C102" s="4" t="n"/>
      <c r="D102" s="5" t="n"/>
      <c r="E102" s="5" t="n"/>
      <c r="F102" s="5" t="n"/>
      <c r="G102" s="4" t="n"/>
      <c r="H102" s="6" t="n"/>
      <c r="I102" s="6" t="n"/>
      <c r="J102" s="7">
        <f>IF(D102="","",IFERROR(VLOOKUP(D102,'Categorias'!$A$2:$B$15,2,FALSE),"Categoria não cadastrada"))</f>
        <v/>
      </c>
      <c r="K102" s="8">
        <f>IF(COUNTA(B102:I102)=0,"",SUM($H$2:H102)-SUM($I$2:I102))</f>
        <v/>
      </c>
      <c r="L102" s="2">
        <f>IF(COUNTA(C102:I102)=0,"",IF(AND(C102="Entrada",H102&gt;0,I102=0),"OK",IF(AND(C102="Saída",I102&gt;0,H102=0),"OK","Revisar")))</f>
        <v/>
      </c>
      <c r="M102" s="5" t="n"/>
    </row>
    <row r="103">
      <c r="A103" s="9">
        <f>IF(B103="","",COUNT($B$2:B103))</f>
        <v/>
      </c>
      <c r="B103" s="22" t="n"/>
      <c r="C103" s="4" t="n"/>
      <c r="D103" s="5" t="n"/>
      <c r="E103" s="5" t="n"/>
      <c r="F103" s="5" t="n"/>
      <c r="G103" s="4" t="n"/>
      <c r="H103" s="6" t="n"/>
      <c r="I103" s="6" t="n"/>
      <c r="J103" s="10">
        <f>IF(D103="","",IFERROR(VLOOKUP(D103,'Categorias'!$A$2:$B$15,2,FALSE),"Categoria não cadastrada"))</f>
        <v/>
      </c>
      <c r="K103" s="11">
        <f>IF(COUNTA(B103:I103)=0,"",SUM($H$2:H103)-SUM($I$2:I103))</f>
        <v/>
      </c>
      <c r="L103" s="9">
        <f>IF(COUNTA(C103:I103)=0,"",IF(AND(C103="Entrada",H103&gt;0,I103=0),"OK",IF(AND(C103="Saída",I103&gt;0,H103=0),"OK","Revisar")))</f>
        <v/>
      </c>
      <c r="M103" s="5" t="n"/>
    </row>
    <row r="104">
      <c r="A104" s="2">
        <f>IF(B104="","",COUNT($B$2:B104))</f>
        <v/>
      </c>
      <c r="B104" s="22" t="n"/>
      <c r="C104" s="4" t="n"/>
      <c r="D104" s="5" t="n"/>
      <c r="E104" s="5" t="n"/>
      <c r="F104" s="5" t="n"/>
      <c r="G104" s="4" t="n"/>
      <c r="H104" s="6" t="n"/>
      <c r="I104" s="6" t="n"/>
      <c r="J104" s="7">
        <f>IF(D104="","",IFERROR(VLOOKUP(D104,'Categorias'!$A$2:$B$15,2,FALSE),"Categoria não cadastrada"))</f>
        <v/>
      </c>
      <c r="K104" s="8">
        <f>IF(COUNTA(B104:I104)=0,"",SUM($H$2:H104)-SUM($I$2:I104))</f>
        <v/>
      </c>
      <c r="L104" s="2">
        <f>IF(COUNTA(C104:I104)=0,"",IF(AND(C104="Entrada",H104&gt;0,I104=0),"OK",IF(AND(C104="Saída",I104&gt;0,H104=0),"OK","Revisar")))</f>
        <v/>
      </c>
      <c r="M104" s="5" t="n"/>
    </row>
    <row r="105">
      <c r="A105" s="9">
        <f>IF(B105="","",COUNT($B$2:B105))</f>
        <v/>
      </c>
      <c r="B105" s="22" t="n"/>
      <c r="C105" s="4" t="n"/>
      <c r="D105" s="5" t="n"/>
      <c r="E105" s="5" t="n"/>
      <c r="F105" s="5" t="n"/>
      <c r="G105" s="4" t="n"/>
      <c r="H105" s="6" t="n"/>
      <c r="I105" s="6" t="n"/>
      <c r="J105" s="10">
        <f>IF(D105="","",IFERROR(VLOOKUP(D105,'Categorias'!$A$2:$B$15,2,FALSE),"Categoria não cadastrada"))</f>
        <v/>
      </c>
      <c r="K105" s="11">
        <f>IF(COUNTA(B105:I105)=0,"",SUM($H$2:H105)-SUM($I$2:I105))</f>
        <v/>
      </c>
      <c r="L105" s="9">
        <f>IF(COUNTA(C105:I105)=0,"",IF(AND(C105="Entrada",H105&gt;0,I105=0),"OK",IF(AND(C105="Saída",I105&gt;0,H105=0),"OK","Revisar")))</f>
        <v/>
      </c>
      <c r="M105" s="5" t="n"/>
    </row>
    <row r="106">
      <c r="A106" s="2">
        <f>IF(B106="","",COUNT($B$2:B106))</f>
        <v/>
      </c>
      <c r="B106" s="22" t="n"/>
      <c r="C106" s="4" t="n"/>
      <c r="D106" s="5" t="n"/>
      <c r="E106" s="5" t="n"/>
      <c r="F106" s="5" t="n"/>
      <c r="G106" s="4" t="n"/>
      <c r="H106" s="6" t="n"/>
      <c r="I106" s="6" t="n"/>
      <c r="J106" s="7">
        <f>IF(D106="","",IFERROR(VLOOKUP(D106,'Categorias'!$A$2:$B$15,2,FALSE),"Categoria não cadastrada"))</f>
        <v/>
      </c>
      <c r="K106" s="8">
        <f>IF(COUNTA(B106:I106)=0,"",SUM($H$2:H106)-SUM($I$2:I106))</f>
        <v/>
      </c>
      <c r="L106" s="2">
        <f>IF(COUNTA(C106:I106)=0,"",IF(AND(C106="Entrada",H106&gt;0,I106=0),"OK",IF(AND(C106="Saída",I106&gt;0,H106=0),"OK","Revisar")))</f>
        <v/>
      </c>
      <c r="M106" s="5" t="n"/>
    </row>
    <row r="107">
      <c r="A107" s="9">
        <f>IF(B107="","",COUNT($B$2:B107))</f>
        <v/>
      </c>
      <c r="B107" s="22" t="n"/>
      <c r="C107" s="4" t="n"/>
      <c r="D107" s="5" t="n"/>
      <c r="E107" s="5" t="n"/>
      <c r="F107" s="5" t="n"/>
      <c r="G107" s="4" t="n"/>
      <c r="H107" s="6" t="n"/>
      <c r="I107" s="6" t="n"/>
      <c r="J107" s="10">
        <f>IF(D107="","",IFERROR(VLOOKUP(D107,'Categorias'!$A$2:$B$15,2,FALSE),"Categoria não cadastrada"))</f>
        <v/>
      </c>
      <c r="K107" s="11">
        <f>IF(COUNTA(B107:I107)=0,"",SUM($H$2:H107)-SUM($I$2:I107))</f>
        <v/>
      </c>
      <c r="L107" s="9">
        <f>IF(COUNTA(C107:I107)=0,"",IF(AND(C107="Entrada",H107&gt;0,I107=0),"OK",IF(AND(C107="Saída",I107&gt;0,H107=0),"OK","Revisar")))</f>
        <v/>
      </c>
      <c r="M107" s="5" t="n"/>
    </row>
    <row r="108">
      <c r="A108" s="2">
        <f>IF(B108="","",COUNT($B$2:B108))</f>
        <v/>
      </c>
      <c r="B108" s="22" t="n"/>
      <c r="C108" s="4" t="n"/>
      <c r="D108" s="5" t="n"/>
      <c r="E108" s="5" t="n"/>
      <c r="F108" s="5" t="n"/>
      <c r="G108" s="4" t="n"/>
      <c r="H108" s="6" t="n"/>
      <c r="I108" s="6" t="n"/>
      <c r="J108" s="7">
        <f>IF(D108="","",IFERROR(VLOOKUP(D108,'Categorias'!$A$2:$B$15,2,FALSE),"Categoria não cadastrada"))</f>
        <v/>
      </c>
      <c r="K108" s="8">
        <f>IF(COUNTA(B108:I108)=0,"",SUM($H$2:H108)-SUM($I$2:I108))</f>
        <v/>
      </c>
      <c r="L108" s="2">
        <f>IF(COUNTA(C108:I108)=0,"",IF(AND(C108="Entrada",H108&gt;0,I108=0),"OK",IF(AND(C108="Saída",I108&gt;0,H108=0),"OK","Revisar")))</f>
        <v/>
      </c>
      <c r="M108" s="5" t="n"/>
    </row>
    <row r="109">
      <c r="A109" s="9">
        <f>IF(B109="","",COUNT($B$2:B109))</f>
        <v/>
      </c>
      <c r="B109" s="22" t="n"/>
      <c r="C109" s="4" t="n"/>
      <c r="D109" s="5" t="n"/>
      <c r="E109" s="5" t="n"/>
      <c r="F109" s="5" t="n"/>
      <c r="G109" s="4" t="n"/>
      <c r="H109" s="6" t="n"/>
      <c r="I109" s="6" t="n"/>
      <c r="J109" s="10">
        <f>IF(D109="","",IFERROR(VLOOKUP(D109,'Categorias'!$A$2:$B$15,2,FALSE),"Categoria não cadastrada"))</f>
        <v/>
      </c>
      <c r="K109" s="11">
        <f>IF(COUNTA(B109:I109)=0,"",SUM($H$2:H109)-SUM($I$2:I109))</f>
        <v/>
      </c>
      <c r="L109" s="9">
        <f>IF(COUNTA(C109:I109)=0,"",IF(AND(C109="Entrada",H109&gt;0,I109=0),"OK",IF(AND(C109="Saída",I109&gt;0,H109=0),"OK","Revisar")))</f>
        <v/>
      </c>
      <c r="M109" s="5" t="n"/>
    </row>
    <row r="110">
      <c r="A110" s="2">
        <f>IF(B110="","",COUNT($B$2:B110))</f>
        <v/>
      </c>
      <c r="B110" s="22" t="n"/>
      <c r="C110" s="4" t="n"/>
      <c r="D110" s="5" t="n"/>
      <c r="E110" s="5" t="n"/>
      <c r="F110" s="5" t="n"/>
      <c r="G110" s="4" t="n"/>
      <c r="H110" s="6" t="n"/>
      <c r="I110" s="6" t="n"/>
      <c r="J110" s="7">
        <f>IF(D110="","",IFERROR(VLOOKUP(D110,'Categorias'!$A$2:$B$15,2,FALSE),"Categoria não cadastrada"))</f>
        <v/>
      </c>
      <c r="K110" s="8">
        <f>IF(COUNTA(B110:I110)=0,"",SUM($H$2:H110)-SUM($I$2:I110))</f>
        <v/>
      </c>
      <c r="L110" s="2">
        <f>IF(COUNTA(C110:I110)=0,"",IF(AND(C110="Entrada",H110&gt;0,I110=0),"OK",IF(AND(C110="Saída",I110&gt;0,H110=0),"OK","Revisar")))</f>
        <v/>
      </c>
      <c r="M110" s="5" t="n"/>
    </row>
    <row r="111">
      <c r="A111" s="9">
        <f>IF(B111="","",COUNT($B$2:B111))</f>
        <v/>
      </c>
      <c r="B111" s="22" t="n"/>
      <c r="C111" s="4" t="n"/>
      <c r="D111" s="5" t="n"/>
      <c r="E111" s="5" t="n"/>
      <c r="F111" s="5" t="n"/>
      <c r="G111" s="4" t="n"/>
      <c r="H111" s="6" t="n"/>
      <c r="I111" s="6" t="n"/>
      <c r="J111" s="10">
        <f>IF(D111="","",IFERROR(VLOOKUP(D111,'Categorias'!$A$2:$B$15,2,FALSE),"Categoria não cadastrada"))</f>
        <v/>
      </c>
      <c r="K111" s="11">
        <f>IF(COUNTA(B111:I111)=0,"",SUM($H$2:H111)-SUM($I$2:I111))</f>
        <v/>
      </c>
      <c r="L111" s="9">
        <f>IF(COUNTA(C111:I111)=0,"",IF(AND(C111="Entrada",H111&gt;0,I111=0),"OK",IF(AND(C111="Saída",I111&gt;0,H111=0),"OK","Revisar")))</f>
        <v/>
      </c>
      <c r="M111" s="5" t="n"/>
    </row>
    <row r="112">
      <c r="A112" s="2">
        <f>IF(B112="","",COUNT($B$2:B112))</f>
        <v/>
      </c>
      <c r="B112" s="22" t="n"/>
      <c r="C112" s="4" t="n"/>
      <c r="D112" s="5" t="n"/>
      <c r="E112" s="5" t="n"/>
      <c r="F112" s="5" t="n"/>
      <c r="G112" s="4" t="n"/>
      <c r="H112" s="6" t="n"/>
      <c r="I112" s="6" t="n"/>
      <c r="J112" s="7">
        <f>IF(D112="","",IFERROR(VLOOKUP(D112,'Categorias'!$A$2:$B$15,2,FALSE),"Categoria não cadastrada"))</f>
        <v/>
      </c>
      <c r="K112" s="8">
        <f>IF(COUNTA(B112:I112)=0,"",SUM($H$2:H112)-SUM($I$2:I112))</f>
        <v/>
      </c>
      <c r="L112" s="2">
        <f>IF(COUNTA(C112:I112)=0,"",IF(AND(C112="Entrada",H112&gt;0,I112=0),"OK",IF(AND(C112="Saída",I112&gt;0,H112=0),"OK","Revisar")))</f>
        <v/>
      </c>
      <c r="M112" s="5" t="n"/>
    </row>
    <row r="113">
      <c r="A113" s="9">
        <f>IF(B113="","",COUNT($B$2:B113))</f>
        <v/>
      </c>
      <c r="B113" s="22" t="n"/>
      <c r="C113" s="4" t="n"/>
      <c r="D113" s="5" t="n"/>
      <c r="E113" s="5" t="n"/>
      <c r="F113" s="5" t="n"/>
      <c r="G113" s="4" t="n"/>
      <c r="H113" s="6" t="n"/>
      <c r="I113" s="6" t="n"/>
      <c r="J113" s="10">
        <f>IF(D113="","",IFERROR(VLOOKUP(D113,'Categorias'!$A$2:$B$15,2,FALSE),"Categoria não cadastrada"))</f>
        <v/>
      </c>
      <c r="K113" s="11">
        <f>IF(COUNTA(B113:I113)=0,"",SUM($H$2:H113)-SUM($I$2:I113))</f>
        <v/>
      </c>
      <c r="L113" s="9">
        <f>IF(COUNTA(C113:I113)=0,"",IF(AND(C113="Entrada",H113&gt;0,I113=0),"OK",IF(AND(C113="Saída",I113&gt;0,H113=0),"OK","Revisar")))</f>
        <v/>
      </c>
      <c r="M113" s="5" t="n"/>
    </row>
    <row r="114">
      <c r="A114" s="2">
        <f>IF(B114="","",COUNT($B$2:B114))</f>
        <v/>
      </c>
      <c r="B114" s="22" t="n"/>
      <c r="C114" s="4" t="n"/>
      <c r="D114" s="5" t="n"/>
      <c r="E114" s="5" t="n"/>
      <c r="F114" s="5" t="n"/>
      <c r="G114" s="4" t="n"/>
      <c r="H114" s="6" t="n"/>
      <c r="I114" s="6" t="n"/>
      <c r="J114" s="7">
        <f>IF(D114="","",IFERROR(VLOOKUP(D114,'Categorias'!$A$2:$B$15,2,FALSE),"Categoria não cadastrada"))</f>
        <v/>
      </c>
      <c r="K114" s="8">
        <f>IF(COUNTA(B114:I114)=0,"",SUM($H$2:H114)-SUM($I$2:I114))</f>
        <v/>
      </c>
      <c r="L114" s="2">
        <f>IF(COUNTA(C114:I114)=0,"",IF(AND(C114="Entrada",H114&gt;0,I114=0),"OK",IF(AND(C114="Saída",I114&gt;0,H114=0),"OK","Revisar")))</f>
        <v/>
      </c>
      <c r="M114" s="5" t="n"/>
    </row>
    <row r="115">
      <c r="A115" s="9">
        <f>IF(B115="","",COUNT($B$2:B115))</f>
        <v/>
      </c>
      <c r="B115" s="22" t="n"/>
      <c r="C115" s="4" t="n"/>
      <c r="D115" s="5" t="n"/>
      <c r="E115" s="5" t="n"/>
      <c r="F115" s="5" t="n"/>
      <c r="G115" s="4" t="n"/>
      <c r="H115" s="6" t="n"/>
      <c r="I115" s="6" t="n"/>
      <c r="J115" s="10">
        <f>IF(D115="","",IFERROR(VLOOKUP(D115,'Categorias'!$A$2:$B$15,2,FALSE),"Categoria não cadastrada"))</f>
        <v/>
      </c>
      <c r="K115" s="11">
        <f>IF(COUNTA(B115:I115)=0,"",SUM($H$2:H115)-SUM($I$2:I115))</f>
        <v/>
      </c>
      <c r="L115" s="9">
        <f>IF(COUNTA(C115:I115)=0,"",IF(AND(C115="Entrada",H115&gt;0,I115=0),"OK",IF(AND(C115="Saída",I115&gt;0,H115=0),"OK","Revisar")))</f>
        <v/>
      </c>
      <c r="M115" s="5" t="n"/>
    </row>
    <row r="116">
      <c r="A116" s="2">
        <f>IF(B116="","",COUNT($B$2:B116))</f>
        <v/>
      </c>
      <c r="B116" s="22" t="n"/>
      <c r="C116" s="4" t="n"/>
      <c r="D116" s="5" t="n"/>
      <c r="E116" s="5" t="n"/>
      <c r="F116" s="5" t="n"/>
      <c r="G116" s="4" t="n"/>
      <c r="H116" s="6" t="n"/>
      <c r="I116" s="6" t="n"/>
      <c r="J116" s="7">
        <f>IF(D116="","",IFERROR(VLOOKUP(D116,'Categorias'!$A$2:$B$15,2,FALSE),"Categoria não cadastrada"))</f>
        <v/>
      </c>
      <c r="K116" s="8">
        <f>IF(COUNTA(B116:I116)=0,"",SUM($H$2:H116)-SUM($I$2:I116))</f>
        <v/>
      </c>
      <c r="L116" s="2">
        <f>IF(COUNTA(C116:I116)=0,"",IF(AND(C116="Entrada",H116&gt;0,I116=0),"OK",IF(AND(C116="Saída",I116&gt;0,H116=0),"OK","Revisar")))</f>
        <v/>
      </c>
      <c r="M116" s="5" t="n"/>
    </row>
    <row r="117">
      <c r="A117" s="9">
        <f>IF(B117="","",COUNT($B$2:B117))</f>
        <v/>
      </c>
      <c r="B117" s="22" t="n"/>
      <c r="C117" s="4" t="n"/>
      <c r="D117" s="5" t="n"/>
      <c r="E117" s="5" t="n"/>
      <c r="F117" s="5" t="n"/>
      <c r="G117" s="4" t="n"/>
      <c r="H117" s="6" t="n"/>
      <c r="I117" s="6" t="n"/>
      <c r="J117" s="10">
        <f>IF(D117="","",IFERROR(VLOOKUP(D117,'Categorias'!$A$2:$B$15,2,FALSE),"Categoria não cadastrada"))</f>
        <v/>
      </c>
      <c r="K117" s="11">
        <f>IF(COUNTA(B117:I117)=0,"",SUM($H$2:H117)-SUM($I$2:I117))</f>
        <v/>
      </c>
      <c r="L117" s="9">
        <f>IF(COUNTA(C117:I117)=0,"",IF(AND(C117="Entrada",H117&gt;0,I117=0),"OK",IF(AND(C117="Saída",I117&gt;0,H117=0),"OK","Revisar")))</f>
        <v/>
      </c>
      <c r="M117" s="5" t="n"/>
    </row>
    <row r="118">
      <c r="A118" s="2">
        <f>IF(B118="","",COUNT($B$2:B118))</f>
        <v/>
      </c>
      <c r="B118" s="22" t="n"/>
      <c r="C118" s="4" t="n"/>
      <c r="D118" s="5" t="n"/>
      <c r="E118" s="5" t="n"/>
      <c r="F118" s="5" t="n"/>
      <c r="G118" s="4" t="n"/>
      <c r="H118" s="6" t="n"/>
      <c r="I118" s="6" t="n"/>
      <c r="J118" s="7">
        <f>IF(D118="","",IFERROR(VLOOKUP(D118,'Categorias'!$A$2:$B$15,2,FALSE),"Categoria não cadastrada"))</f>
        <v/>
      </c>
      <c r="K118" s="8">
        <f>IF(COUNTA(B118:I118)=0,"",SUM($H$2:H118)-SUM($I$2:I118))</f>
        <v/>
      </c>
      <c r="L118" s="2">
        <f>IF(COUNTA(C118:I118)=0,"",IF(AND(C118="Entrada",H118&gt;0,I118=0),"OK",IF(AND(C118="Saída",I118&gt;0,H118=0),"OK","Revisar")))</f>
        <v/>
      </c>
      <c r="M118" s="5" t="n"/>
    </row>
    <row r="119">
      <c r="A119" s="9">
        <f>IF(B119="","",COUNT($B$2:B119))</f>
        <v/>
      </c>
      <c r="B119" s="22" t="n"/>
      <c r="C119" s="4" t="n"/>
      <c r="D119" s="5" t="n"/>
      <c r="E119" s="5" t="n"/>
      <c r="F119" s="5" t="n"/>
      <c r="G119" s="4" t="n"/>
      <c r="H119" s="6" t="n"/>
      <c r="I119" s="6" t="n"/>
      <c r="J119" s="10">
        <f>IF(D119="","",IFERROR(VLOOKUP(D119,'Categorias'!$A$2:$B$15,2,FALSE),"Categoria não cadastrada"))</f>
        <v/>
      </c>
      <c r="K119" s="11">
        <f>IF(COUNTA(B119:I119)=0,"",SUM($H$2:H119)-SUM($I$2:I119))</f>
        <v/>
      </c>
      <c r="L119" s="9">
        <f>IF(COUNTA(C119:I119)=0,"",IF(AND(C119="Entrada",H119&gt;0,I119=0),"OK",IF(AND(C119="Saída",I119&gt;0,H119=0),"OK","Revisar")))</f>
        <v/>
      </c>
      <c r="M119" s="5" t="n"/>
    </row>
    <row r="120">
      <c r="A120" s="2">
        <f>IF(B120="","",COUNT($B$2:B120))</f>
        <v/>
      </c>
      <c r="B120" s="22" t="n"/>
      <c r="C120" s="4" t="n"/>
      <c r="D120" s="5" t="n"/>
      <c r="E120" s="5" t="n"/>
      <c r="F120" s="5" t="n"/>
      <c r="G120" s="4" t="n"/>
      <c r="H120" s="6" t="n"/>
      <c r="I120" s="6" t="n"/>
      <c r="J120" s="7">
        <f>IF(D120="","",IFERROR(VLOOKUP(D120,'Categorias'!$A$2:$B$15,2,FALSE),"Categoria não cadastrada"))</f>
        <v/>
      </c>
      <c r="K120" s="8">
        <f>IF(COUNTA(B120:I120)=0,"",SUM($H$2:H120)-SUM($I$2:I120))</f>
        <v/>
      </c>
      <c r="L120" s="2">
        <f>IF(COUNTA(C120:I120)=0,"",IF(AND(C120="Entrada",H120&gt;0,I120=0),"OK",IF(AND(C120="Saída",I120&gt;0,H120=0),"OK","Revisar")))</f>
        <v/>
      </c>
      <c r="M120" s="5" t="n"/>
    </row>
    <row r="121">
      <c r="A121" s="9">
        <f>IF(B121="","",COUNT($B$2:B121))</f>
        <v/>
      </c>
      <c r="B121" s="22" t="n"/>
      <c r="C121" s="4" t="n"/>
      <c r="D121" s="5" t="n"/>
      <c r="E121" s="5" t="n"/>
      <c r="F121" s="5" t="n"/>
      <c r="G121" s="4" t="n"/>
      <c r="H121" s="6" t="n"/>
      <c r="I121" s="6" t="n"/>
      <c r="J121" s="10">
        <f>IF(D121="","",IFERROR(VLOOKUP(D121,'Categorias'!$A$2:$B$15,2,FALSE),"Categoria não cadastrada"))</f>
        <v/>
      </c>
      <c r="K121" s="11">
        <f>IF(COUNTA(B121:I121)=0,"",SUM($H$2:H121)-SUM($I$2:I121))</f>
        <v/>
      </c>
      <c r="L121" s="9">
        <f>IF(COUNTA(C121:I121)=0,"",IF(AND(C121="Entrada",H121&gt;0,I121=0),"OK",IF(AND(C121="Saída",I121&gt;0,H121=0),"OK","Revisar")))</f>
        <v/>
      </c>
      <c r="M121" s="5" t="n"/>
    </row>
    <row r="122">
      <c r="A122" s="2">
        <f>IF(B122="","",COUNT($B$2:B122))</f>
        <v/>
      </c>
      <c r="B122" s="22" t="n"/>
      <c r="C122" s="4" t="n"/>
      <c r="D122" s="5" t="n"/>
      <c r="E122" s="5" t="n"/>
      <c r="F122" s="5" t="n"/>
      <c r="G122" s="4" t="n"/>
      <c r="H122" s="6" t="n"/>
      <c r="I122" s="6" t="n"/>
      <c r="J122" s="7">
        <f>IF(D122="","",IFERROR(VLOOKUP(D122,'Categorias'!$A$2:$B$15,2,FALSE),"Categoria não cadastrada"))</f>
        <v/>
      </c>
      <c r="K122" s="8">
        <f>IF(COUNTA(B122:I122)=0,"",SUM($H$2:H122)-SUM($I$2:I122))</f>
        <v/>
      </c>
      <c r="L122" s="2">
        <f>IF(COUNTA(C122:I122)=0,"",IF(AND(C122="Entrada",H122&gt;0,I122=0),"OK",IF(AND(C122="Saída",I122&gt;0,H122=0),"OK","Revisar")))</f>
        <v/>
      </c>
      <c r="M122" s="5" t="n"/>
    </row>
    <row r="123">
      <c r="A123" s="9">
        <f>IF(B123="","",COUNT($B$2:B123))</f>
        <v/>
      </c>
      <c r="B123" s="22" t="n"/>
      <c r="C123" s="4" t="n"/>
      <c r="D123" s="5" t="n"/>
      <c r="E123" s="5" t="n"/>
      <c r="F123" s="5" t="n"/>
      <c r="G123" s="4" t="n"/>
      <c r="H123" s="6" t="n"/>
      <c r="I123" s="6" t="n"/>
      <c r="J123" s="10">
        <f>IF(D123="","",IFERROR(VLOOKUP(D123,'Categorias'!$A$2:$B$15,2,FALSE),"Categoria não cadastrada"))</f>
        <v/>
      </c>
      <c r="K123" s="11">
        <f>IF(COUNTA(B123:I123)=0,"",SUM($H$2:H123)-SUM($I$2:I123))</f>
        <v/>
      </c>
      <c r="L123" s="9">
        <f>IF(COUNTA(C123:I123)=0,"",IF(AND(C123="Entrada",H123&gt;0,I123=0),"OK",IF(AND(C123="Saída",I123&gt;0,H123=0),"OK","Revisar")))</f>
        <v/>
      </c>
      <c r="M123" s="5" t="n"/>
    </row>
    <row r="124">
      <c r="A124" s="2">
        <f>IF(B124="","",COUNT($B$2:B124))</f>
        <v/>
      </c>
      <c r="B124" s="22" t="n"/>
      <c r="C124" s="4" t="n"/>
      <c r="D124" s="5" t="n"/>
      <c r="E124" s="5" t="n"/>
      <c r="F124" s="5" t="n"/>
      <c r="G124" s="4" t="n"/>
      <c r="H124" s="6" t="n"/>
      <c r="I124" s="6" t="n"/>
      <c r="J124" s="7">
        <f>IF(D124="","",IFERROR(VLOOKUP(D124,'Categorias'!$A$2:$B$15,2,FALSE),"Categoria não cadastrada"))</f>
        <v/>
      </c>
      <c r="K124" s="8">
        <f>IF(COUNTA(B124:I124)=0,"",SUM($H$2:H124)-SUM($I$2:I124))</f>
        <v/>
      </c>
      <c r="L124" s="2">
        <f>IF(COUNTA(C124:I124)=0,"",IF(AND(C124="Entrada",H124&gt;0,I124=0),"OK",IF(AND(C124="Saída",I124&gt;0,H124=0),"OK","Revisar")))</f>
        <v/>
      </c>
      <c r="M124" s="5" t="n"/>
    </row>
    <row r="125">
      <c r="A125" s="9">
        <f>IF(B125="","",COUNT($B$2:B125))</f>
        <v/>
      </c>
      <c r="B125" s="22" t="n"/>
      <c r="C125" s="4" t="n"/>
      <c r="D125" s="5" t="n"/>
      <c r="E125" s="5" t="n"/>
      <c r="F125" s="5" t="n"/>
      <c r="G125" s="4" t="n"/>
      <c r="H125" s="6" t="n"/>
      <c r="I125" s="6" t="n"/>
      <c r="J125" s="10">
        <f>IF(D125="","",IFERROR(VLOOKUP(D125,'Categorias'!$A$2:$B$15,2,FALSE),"Categoria não cadastrada"))</f>
        <v/>
      </c>
      <c r="K125" s="11">
        <f>IF(COUNTA(B125:I125)=0,"",SUM($H$2:H125)-SUM($I$2:I125))</f>
        <v/>
      </c>
      <c r="L125" s="9">
        <f>IF(COUNTA(C125:I125)=0,"",IF(AND(C125="Entrada",H125&gt;0,I125=0),"OK",IF(AND(C125="Saída",I125&gt;0,H125=0),"OK","Revisar")))</f>
        <v/>
      </c>
      <c r="M125" s="5" t="n"/>
    </row>
    <row r="126">
      <c r="A126" s="2">
        <f>IF(B126="","",COUNT($B$2:B126))</f>
        <v/>
      </c>
      <c r="B126" s="22" t="n"/>
      <c r="C126" s="4" t="n"/>
      <c r="D126" s="5" t="n"/>
      <c r="E126" s="5" t="n"/>
      <c r="F126" s="5" t="n"/>
      <c r="G126" s="4" t="n"/>
      <c r="H126" s="6" t="n"/>
      <c r="I126" s="6" t="n"/>
      <c r="J126" s="7">
        <f>IF(D126="","",IFERROR(VLOOKUP(D126,'Categorias'!$A$2:$B$15,2,FALSE),"Categoria não cadastrada"))</f>
        <v/>
      </c>
      <c r="K126" s="8">
        <f>IF(COUNTA(B126:I126)=0,"",SUM($H$2:H126)-SUM($I$2:I126))</f>
        <v/>
      </c>
      <c r="L126" s="2">
        <f>IF(COUNTA(C126:I126)=0,"",IF(AND(C126="Entrada",H126&gt;0,I126=0),"OK",IF(AND(C126="Saída",I126&gt;0,H126=0),"OK","Revisar")))</f>
        <v/>
      </c>
      <c r="M126" s="5" t="n"/>
    </row>
    <row r="127">
      <c r="A127" s="9">
        <f>IF(B127="","",COUNT($B$2:B127))</f>
        <v/>
      </c>
      <c r="B127" s="22" t="n"/>
      <c r="C127" s="4" t="n"/>
      <c r="D127" s="5" t="n"/>
      <c r="E127" s="5" t="n"/>
      <c r="F127" s="5" t="n"/>
      <c r="G127" s="4" t="n"/>
      <c r="H127" s="6" t="n"/>
      <c r="I127" s="6" t="n"/>
      <c r="J127" s="10">
        <f>IF(D127="","",IFERROR(VLOOKUP(D127,'Categorias'!$A$2:$B$15,2,FALSE),"Categoria não cadastrada"))</f>
        <v/>
      </c>
      <c r="K127" s="11">
        <f>IF(COUNTA(B127:I127)=0,"",SUM($H$2:H127)-SUM($I$2:I127))</f>
        <v/>
      </c>
      <c r="L127" s="9">
        <f>IF(COUNTA(C127:I127)=0,"",IF(AND(C127="Entrada",H127&gt;0,I127=0),"OK",IF(AND(C127="Saída",I127&gt;0,H127=0),"OK","Revisar")))</f>
        <v/>
      </c>
      <c r="M127" s="5" t="n"/>
    </row>
    <row r="128">
      <c r="A128" s="2">
        <f>IF(B128="","",COUNT($B$2:B128))</f>
        <v/>
      </c>
      <c r="B128" s="22" t="n"/>
      <c r="C128" s="4" t="n"/>
      <c r="D128" s="5" t="n"/>
      <c r="E128" s="5" t="n"/>
      <c r="F128" s="5" t="n"/>
      <c r="G128" s="4" t="n"/>
      <c r="H128" s="6" t="n"/>
      <c r="I128" s="6" t="n"/>
      <c r="J128" s="7">
        <f>IF(D128="","",IFERROR(VLOOKUP(D128,'Categorias'!$A$2:$B$15,2,FALSE),"Categoria não cadastrada"))</f>
        <v/>
      </c>
      <c r="K128" s="8">
        <f>IF(COUNTA(B128:I128)=0,"",SUM($H$2:H128)-SUM($I$2:I128))</f>
        <v/>
      </c>
      <c r="L128" s="2">
        <f>IF(COUNTA(C128:I128)=0,"",IF(AND(C128="Entrada",H128&gt;0,I128=0),"OK",IF(AND(C128="Saída",I128&gt;0,H128=0),"OK","Revisar")))</f>
        <v/>
      </c>
      <c r="M128" s="5" t="n"/>
    </row>
    <row r="129">
      <c r="A129" s="9">
        <f>IF(B129="","",COUNT($B$2:B129))</f>
        <v/>
      </c>
      <c r="B129" s="22" t="n"/>
      <c r="C129" s="4" t="n"/>
      <c r="D129" s="5" t="n"/>
      <c r="E129" s="5" t="n"/>
      <c r="F129" s="5" t="n"/>
      <c r="G129" s="4" t="n"/>
      <c r="H129" s="6" t="n"/>
      <c r="I129" s="6" t="n"/>
      <c r="J129" s="10">
        <f>IF(D129="","",IFERROR(VLOOKUP(D129,'Categorias'!$A$2:$B$15,2,FALSE),"Categoria não cadastrada"))</f>
        <v/>
      </c>
      <c r="K129" s="11">
        <f>IF(COUNTA(B129:I129)=0,"",SUM($H$2:H129)-SUM($I$2:I129))</f>
        <v/>
      </c>
      <c r="L129" s="9">
        <f>IF(COUNTA(C129:I129)=0,"",IF(AND(C129="Entrada",H129&gt;0,I129=0),"OK",IF(AND(C129="Saída",I129&gt;0,H129=0),"OK","Revisar")))</f>
        <v/>
      </c>
      <c r="M129" s="5" t="n"/>
    </row>
    <row r="130">
      <c r="A130" s="2">
        <f>IF(B130="","",COUNT($B$2:B130))</f>
        <v/>
      </c>
      <c r="B130" s="22" t="n"/>
      <c r="C130" s="4" t="n"/>
      <c r="D130" s="5" t="n"/>
      <c r="E130" s="5" t="n"/>
      <c r="F130" s="5" t="n"/>
      <c r="G130" s="4" t="n"/>
      <c r="H130" s="6" t="n"/>
      <c r="I130" s="6" t="n"/>
      <c r="J130" s="7">
        <f>IF(D130="","",IFERROR(VLOOKUP(D130,'Categorias'!$A$2:$B$15,2,FALSE),"Categoria não cadastrada"))</f>
        <v/>
      </c>
      <c r="K130" s="8">
        <f>IF(COUNTA(B130:I130)=0,"",SUM($H$2:H130)-SUM($I$2:I130))</f>
        <v/>
      </c>
      <c r="L130" s="2">
        <f>IF(COUNTA(C130:I130)=0,"",IF(AND(C130="Entrada",H130&gt;0,I130=0),"OK",IF(AND(C130="Saída",I130&gt;0,H130=0),"OK","Revisar")))</f>
        <v/>
      </c>
      <c r="M130" s="5" t="n"/>
    </row>
    <row r="131">
      <c r="A131" s="9">
        <f>IF(B131="","",COUNT($B$2:B131))</f>
        <v/>
      </c>
      <c r="B131" s="22" t="n"/>
      <c r="C131" s="4" t="n"/>
      <c r="D131" s="5" t="n"/>
      <c r="E131" s="5" t="n"/>
      <c r="F131" s="5" t="n"/>
      <c r="G131" s="4" t="n"/>
      <c r="H131" s="6" t="n"/>
      <c r="I131" s="6" t="n"/>
      <c r="J131" s="10">
        <f>IF(D131="","",IFERROR(VLOOKUP(D131,'Categorias'!$A$2:$B$15,2,FALSE),"Categoria não cadastrada"))</f>
        <v/>
      </c>
      <c r="K131" s="11">
        <f>IF(COUNTA(B131:I131)=0,"",SUM($H$2:H131)-SUM($I$2:I131))</f>
        <v/>
      </c>
      <c r="L131" s="9">
        <f>IF(COUNTA(C131:I131)=0,"",IF(AND(C131="Entrada",H131&gt;0,I131=0),"OK",IF(AND(C131="Saída",I131&gt;0,H131=0),"OK","Revisar")))</f>
        <v/>
      </c>
      <c r="M131" s="5" t="n"/>
    </row>
    <row r="132">
      <c r="A132" s="2">
        <f>IF(B132="","",COUNT($B$2:B132))</f>
        <v/>
      </c>
      <c r="B132" s="22" t="n"/>
      <c r="C132" s="4" t="n"/>
      <c r="D132" s="5" t="n"/>
      <c r="E132" s="5" t="n"/>
      <c r="F132" s="5" t="n"/>
      <c r="G132" s="4" t="n"/>
      <c r="H132" s="6" t="n"/>
      <c r="I132" s="6" t="n"/>
      <c r="J132" s="7">
        <f>IF(D132="","",IFERROR(VLOOKUP(D132,'Categorias'!$A$2:$B$15,2,FALSE),"Categoria não cadastrada"))</f>
        <v/>
      </c>
      <c r="K132" s="8">
        <f>IF(COUNTA(B132:I132)=0,"",SUM($H$2:H132)-SUM($I$2:I132))</f>
        <v/>
      </c>
      <c r="L132" s="2">
        <f>IF(COUNTA(C132:I132)=0,"",IF(AND(C132="Entrada",H132&gt;0,I132=0),"OK",IF(AND(C132="Saída",I132&gt;0,H132=0),"OK","Revisar")))</f>
        <v/>
      </c>
      <c r="M132" s="5" t="n"/>
    </row>
    <row r="133">
      <c r="A133" s="9">
        <f>IF(B133="","",COUNT($B$2:B133))</f>
        <v/>
      </c>
      <c r="B133" s="22" t="n"/>
      <c r="C133" s="4" t="n"/>
      <c r="D133" s="5" t="n"/>
      <c r="E133" s="5" t="n"/>
      <c r="F133" s="5" t="n"/>
      <c r="G133" s="4" t="n"/>
      <c r="H133" s="6" t="n"/>
      <c r="I133" s="6" t="n"/>
      <c r="J133" s="10">
        <f>IF(D133="","",IFERROR(VLOOKUP(D133,'Categorias'!$A$2:$B$15,2,FALSE),"Categoria não cadastrada"))</f>
        <v/>
      </c>
      <c r="K133" s="11">
        <f>IF(COUNTA(B133:I133)=0,"",SUM($H$2:H133)-SUM($I$2:I133))</f>
        <v/>
      </c>
      <c r="L133" s="9">
        <f>IF(COUNTA(C133:I133)=0,"",IF(AND(C133="Entrada",H133&gt;0,I133=0),"OK",IF(AND(C133="Saída",I133&gt;0,H133=0),"OK","Revisar")))</f>
        <v/>
      </c>
      <c r="M133" s="5" t="n"/>
    </row>
    <row r="134">
      <c r="A134" s="2">
        <f>IF(B134="","",COUNT($B$2:B134))</f>
        <v/>
      </c>
      <c r="B134" s="22" t="n"/>
      <c r="C134" s="4" t="n"/>
      <c r="D134" s="5" t="n"/>
      <c r="E134" s="5" t="n"/>
      <c r="F134" s="5" t="n"/>
      <c r="G134" s="4" t="n"/>
      <c r="H134" s="6" t="n"/>
      <c r="I134" s="6" t="n"/>
      <c r="J134" s="7">
        <f>IF(D134="","",IFERROR(VLOOKUP(D134,'Categorias'!$A$2:$B$15,2,FALSE),"Categoria não cadastrada"))</f>
        <v/>
      </c>
      <c r="K134" s="8">
        <f>IF(COUNTA(B134:I134)=0,"",SUM($H$2:H134)-SUM($I$2:I134))</f>
        <v/>
      </c>
      <c r="L134" s="2">
        <f>IF(COUNTA(C134:I134)=0,"",IF(AND(C134="Entrada",H134&gt;0,I134=0),"OK",IF(AND(C134="Saída",I134&gt;0,H134=0),"OK","Revisar")))</f>
        <v/>
      </c>
      <c r="M134" s="5" t="n"/>
    </row>
    <row r="135">
      <c r="A135" s="9">
        <f>IF(B135="","",COUNT($B$2:B135))</f>
        <v/>
      </c>
      <c r="B135" s="22" t="n"/>
      <c r="C135" s="4" t="n"/>
      <c r="D135" s="5" t="n"/>
      <c r="E135" s="5" t="n"/>
      <c r="F135" s="5" t="n"/>
      <c r="G135" s="4" t="n"/>
      <c r="H135" s="6" t="n"/>
      <c r="I135" s="6" t="n"/>
      <c r="J135" s="10">
        <f>IF(D135="","",IFERROR(VLOOKUP(D135,'Categorias'!$A$2:$B$15,2,FALSE),"Categoria não cadastrada"))</f>
        <v/>
      </c>
      <c r="K135" s="11">
        <f>IF(COUNTA(B135:I135)=0,"",SUM($H$2:H135)-SUM($I$2:I135))</f>
        <v/>
      </c>
      <c r="L135" s="9">
        <f>IF(COUNTA(C135:I135)=0,"",IF(AND(C135="Entrada",H135&gt;0,I135=0),"OK",IF(AND(C135="Saída",I135&gt;0,H135=0),"OK","Revisar")))</f>
        <v/>
      </c>
      <c r="M135" s="5" t="n"/>
    </row>
    <row r="136">
      <c r="A136" s="2">
        <f>IF(B136="","",COUNT($B$2:B136))</f>
        <v/>
      </c>
      <c r="B136" s="22" t="n"/>
      <c r="C136" s="4" t="n"/>
      <c r="D136" s="5" t="n"/>
      <c r="E136" s="5" t="n"/>
      <c r="F136" s="5" t="n"/>
      <c r="G136" s="4" t="n"/>
      <c r="H136" s="6" t="n"/>
      <c r="I136" s="6" t="n"/>
      <c r="J136" s="7">
        <f>IF(D136="","",IFERROR(VLOOKUP(D136,'Categorias'!$A$2:$B$15,2,FALSE),"Categoria não cadastrada"))</f>
        <v/>
      </c>
      <c r="K136" s="8">
        <f>IF(COUNTA(B136:I136)=0,"",SUM($H$2:H136)-SUM($I$2:I136))</f>
        <v/>
      </c>
      <c r="L136" s="2">
        <f>IF(COUNTA(C136:I136)=0,"",IF(AND(C136="Entrada",H136&gt;0,I136=0),"OK",IF(AND(C136="Saída",I136&gt;0,H136=0),"OK","Revisar")))</f>
        <v/>
      </c>
      <c r="M136" s="5" t="n"/>
    </row>
    <row r="137">
      <c r="A137" s="9">
        <f>IF(B137="","",COUNT($B$2:B137))</f>
        <v/>
      </c>
      <c r="B137" s="22" t="n"/>
      <c r="C137" s="4" t="n"/>
      <c r="D137" s="5" t="n"/>
      <c r="E137" s="5" t="n"/>
      <c r="F137" s="5" t="n"/>
      <c r="G137" s="4" t="n"/>
      <c r="H137" s="6" t="n"/>
      <c r="I137" s="6" t="n"/>
      <c r="J137" s="10">
        <f>IF(D137="","",IFERROR(VLOOKUP(D137,'Categorias'!$A$2:$B$15,2,FALSE),"Categoria não cadastrada"))</f>
        <v/>
      </c>
      <c r="K137" s="11">
        <f>IF(COUNTA(B137:I137)=0,"",SUM($H$2:H137)-SUM($I$2:I137))</f>
        <v/>
      </c>
      <c r="L137" s="9">
        <f>IF(COUNTA(C137:I137)=0,"",IF(AND(C137="Entrada",H137&gt;0,I137=0),"OK",IF(AND(C137="Saída",I137&gt;0,H137=0),"OK","Revisar")))</f>
        <v/>
      </c>
      <c r="M137" s="5" t="n"/>
    </row>
    <row r="138">
      <c r="A138" s="2">
        <f>IF(B138="","",COUNT($B$2:B138))</f>
        <v/>
      </c>
      <c r="B138" s="22" t="n"/>
      <c r="C138" s="4" t="n"/>
      <c r="D138" s="5" t="n"/>
      <c r="E138" s="5" t="n"/>
      <c r="F138" s="5" t="n"/>
      <c r="G138" s="4" t="n"/>
      <c r="H138" s="6" t="n"/>
      <c r="I138" s="6" t="n"/>
      <c r="J138" s="7">
        <f>IF(D138="","",IFERROR(VLOOKUP(D138,'Categorias'!$A$2:$B$15,2,FALSE),"Categoria não cadastrada"))</f>
        <v/>
      </c>
      <c r="K138" s="8">
        <f>IF(COUNTA(B138:I138)=0,"",SUM($H$2:H138)-SUM($I$2:I138))</f>
        <v/>
      </c>
      <c r="L138" s="2">
        <f>IF(COUNTA(C138:I138)=0,"",IF(AND(C138="Entrada",H138&gt;0,I138=0),"OK",IF(AND(C138="Saída",I138&gt;0,H138=0),"OK","Revisar")))</f>
        <v/>
      </c>
      <c r="M138" s="5" t="n"/>
    </row>
    <row r="139">
      <c r="A139" s="9">
        <f>IF(B139="","",COUNT($B$2:B139))</f>
        <v/>
      </c>
      <c r="B139" s="22" t="n"/>
      <c r="C139" s="4" t="n"/>
      <c r="D139" s="5" t="n"/>
      <c r="E139" s="5" t="n"/>
      <c r="F139" s="5" t="n"/>
      <c r="G139" s="4" t="n"/>
      <c r="H139" s="6" t="n"/>
      <c r="I139" s="6" t="n"/>
      <c r="J139" s="10">
        <f>IF(D139="","",IFERROR(VLOOKUP(D139,'Categorias'!$A$2:$B$15,2,FALSE),"Categoria não cadastrada"))</f>
        <v/>
      </c>
      <c r="K139" s="11">
        <f>IF(COUNTA(B139:I139)=0,"",SUM($H$2:H139)-SUM($I$2:I139))</f>
        <v/>
      </c>
      <c r="L139" s="9">
        <f>IF(COUNTA(C139:I139)=0,"",IF(AND(C139="Entrada",H139&gt;0,I139=0),"OK",IF(AND(C139="Saída",I139&gt;0,H139=0),"OK","Revisar")))</f>
        <v/>
      </c>
      <c r="M139" s="5" t="n"/>
    </row>
    <row r="140">
      <c r="A140" s="2">
        <f>IF(B140="","",COUNT($B$2:B140))</f>
        <v/>
      </c>
      <c r="B140" s="22" t="n"/>
      <c r="C140" s="4" t="n"/>
      <c r="D140" s="5" t="n"/>
      <c r="E140" s="5" t="n"/>
      <c r="F140" s="5" t="n"/>
      <c r="G140" s="4" t="n"/>
      <c r="H140" s="6" t="n"/>
      <c r="I140" s="6" t="n"/>
      <c r="J140" s="7">
        <f>IF(D140="","",IFERROR(VLOOKUP(D140,'Categorias'!$A$2:$B$15,2,FALSE),"Categoria não cadastrada"))</f>
        <v/>
      </c>
      <c r="K140" s="8">
        <f>IF(COUNTA(B140:I140)=0,"",SUM($H$2:H140)-SUM($I$2:I140))</f>
        <v/>
      </c>
      <c r="L140" s="2">
        <f>IF(COUNTA(C140:I140)=0,"",IF(AND(C140="Entrada",H140&gt;0,I140=0),"OK",IF(AND(C140="Saída",I140&gt;0,H140=0),"OK","Revisar")))</f>
        <v/>
      </c>
      <c r="M140" s="5" t="n"/>
    </row>
    <row r="141">
      <c r="A141" s="9">
        <f>IF(B141="","",COUNT($B$2:B141))</f>
        <v/>
      </c>
      <c r="B141" s="22" t="n"/>
      <c r="C141" s="4" t="n"/>
      <c r="D141" s="5" t="n"/>
      <c r="E141" s="5" t="n"/>
      <c r="F141" s="5" t="n"/>
      <c r="G141" s="4" t="n"/>
      <c r="H141" s="6" t="n"/>
      <c r="I141" s="6" t="n"/>
      <c r="J141" s="10">
        <f>IF(D141="","",IFERROR(VLOOKUP(D141,'Categorias'!$A$2:$B$15,2,FALSE),"Categoria não cadastrada"))</f>
        <v/>
      </c>
      <c r="K141" s="11">
        <f>IF(COUNTA(B141:I141)=0,"",SUM($H$2:H141)-SUM($I$2:I141))</f>
        <v/>
      </c>
      <c r="L141" s="9">
        <f>IF(COUNTA(C141:I141)=0,"",IF(AND(C141="Entrada",H141&gt;0,I141=0),"OK",IF(AND(C141="Saída",I141&gt;0,H141=0),"OK","Revisar")))</f>
        <v/>
      </c>
      <c r="M141" s="5" t="n"/>
    </row>
    <row r="142">
      <c r="A142" s="2">
        <f>IF(B142="","",COUNT($B$2:B142))</f>
        <v/>
      </c>
      <c r="B142" s="22" t="n"/>
      <c r="C142" s="4" t="n"/>
      <c r="D142" s="5" t="n"/>
      <c r="E142" s="5" t="n"/>
      <c r="F142" s="5" t="n"/>
      <c r="G142" s="4" t="n"/>
      <c r="H142" s="6" t="n"/>
      <c r="I142" s="6" t="n"/>
      <c r="J142" s="7">
        <f>IF(D142="","",IFERROR(VLOOKUP(D142,'Categorias'!$A$2:$B$15,2,FALSE),"Categoria não cadastrada"))</f>
        <v/>
      </c>
      <c r="K142" s="8">
        <f>IF(COUNTA(B142:I142)=0,"",SUM($H$2:H142)-SUM($I$2:I142))</f>
        <v/>
      </c>
      <c r="L142" s="2">
        <f>IF(COUNTA(C142:I142)=0,"",IF(AND(C142="Entrada",H142&gt;0,I142=0),"OK",IF(AND(C142="Saída",I142&gt;0,H142=0),"OK","Revisar")))</f>
        <v/>
      </c>
      <c r="M142" s="5" t="n"/>
    </row>
    <row r="143">
      <c r="A143" s="9">
        <f>IF(B143="","",COUNT($B$2:B143))</f>
        <v/>
      </c>
      <c r="B143" s="22" t="n"/>
      <c r="C143" s="4" t="n"/>
      <c r="D143" s="5" t="n"/>
      <c r="E143" s="5" t="n"/>
      <c r="F143" s="5" t="n"/>
      <c r="G143" s="4" t="n"/>
      <c r="H143" s="6" t="n"/>
      <c r="I143" s="6" t="n"/>
      <c r="J143" s="10">
        <f>IF(D143="","",IFERROR(VLOOKUP(D143,'Categorias'!$A$2:$B$15,2,FALSE),"Categoria não cadastrada"))</f>
        <v/>
      </c>
      <c r="K143" s="11">
        <f>IF(COUNTA(B143:I143)=0,"",SUM($H$2:H143)-SUM($I$2:I143))</f>
        <v/>
      </c>
      <c r="L143" s="9">
        <f>IF(COUNTA(C143:I143)=0,"",IF(AND(C143="Entrada",H143&gt;0,I143=0),"OK",IF(AND(C143="Saída",I143&gt;0,H143=0),"OK","Revisar")))</f>
        <v/>
      </c>
      <c r="M143" s="5" t="n"/>
    </row>
    <row r="144">
      <c r="A144" s="2">
        <f>IF(B144="","",COUNT($B$2:B144))</f>
        <v/>
      </c>
      <c r="B144" s="22" t="n"/>
      <c r="C144" s="4" t="n"/>
      <c r="D144" s="5" t="n"/>
      <c r="E144" s="5" t="n"/>
      <c r="F144" s="5" t="n"/>
      <c r="G144" s="4" t="n"/>
      <c r="H144" s="6" t="n"/>
      <c r="I144" s="6" t="n"/>
      <c r="J144" s="7">
        <f>IF(D144="","",IFERROR(VLOOKUP(D144,'Categorias'!$A$2:$B$15,2,FALSE),"Categoria não cadastrada"))</f>
        <v/>
      </c>
      <c r="K144" s="8">
        <f>IF(COUNTA(B144:I144)=0,"",SUM($H$2:H144)-SUM($I$2:I144))</f>
        <v/>
      </c>
      <c r="L144" s="2">
        <f>IF(COUNTA(C144:I144)=0,"",IF(AND(C144="Entrada",H144&gt;0,I144=0),"OK",IF(AND(C144="Saída",I144&gt;0,H144=0),"OK","Revisar")))</f>
        <v/>
      </c>
      <c r="M144" s="5" t="n"/>
    </row>
    <row r="145">
      <c r="A145" s="9">
        <f>IF(B145="","",COUNT($B$2:B145))</f>
        <v/>
      </c>
      <c r="B145" s="22" t="n"/>
      <c r="C145" s="4" t="n"/>
      <c r="D145" s="5" t="n"/>
      <c r="E145" s="5" t="n"/>
      <c r="F145" s="5" t="n"/>
      <c r="G145" s="4" t="n"/>
      <c r="H145" s="6" t="n"/>
      <c r="I145" s="6" t="n"/>
      <c r="J145" s="10">
        <f>IF(D145="","",IFERROR(VLOOKUP(D145,'Categorias'!$A$2:$B$15,2,FALSE),"Categoria não cadastrada"))</f>
        <v/>
      </c>
      <c r="K145" s="11">
        <f>IF(COUNTA(B145:I145)=0,"",SUM($H$2:H145)-SUM($I$2:I145))</f>
        <v/>
      </c>
      <c r="L145" s="9">
        <f>IF(COUNTA(C145:I145)=0,"",IF(AND(C145="Entrada",H145&gt;0,I145=0),"OK",IF(AND(C145="Saída",I145&gt;0,H145=0),"OK","Revisar")))</f>
        <v/>
      </c>
      <c r="M145" s="5" t="n"/>
    </row>
    <row r="146">
      <c r="A146" s="2">
        <f>IF(B146="","",COUNT($B$2:B146))</f>
        <v/>
      </c>
      <c r="B146" s="22" t="n"/>
      <c r="C146" s="4" t="n"/>
      <c r="D146" s="5" t="n"/>
      <c r="E146" s="5" t="n"/>
      <c r="F146" s="5" t="n"/>
      <c r="G146" s="4" t="n"/>
      <c r="H146" s="6" t="n"/>
      <c r="I146" s="6" t="n"/>
      <c r="J146" s="7">
        <f>IF(D146="","",IFERROR(VLOOKUP(D146,'Categorias'!$A$2:$B$15,2,FALSE),"Categoria não cadastrada"))</f>
        <v/>
      </c>
      <c r="K146" s="8">
        <f>IF(COUNTA(B146:I146)=0,"",SUM($H$2:H146)-SUM($I$2:I146))</f>
        <v/>
      </c>
      <c r="L146" s="2">
        <f>IF(COUNTA(C146:I146)=0,"",IF(AND(C146="Entrada",H146&gt;0,I146=0),"OK",IF(AND(C146="Saída",I146&gt;0,H146=0),"OK","Revisar")))</f>
        <v/>
      </c>
      <c r="M146" s="5" t="n"/>
    </row>
    <row r="147">
      <c r="A147" s="9">
        <f>IF(B147="","",COUNT($B$2:B147))</f>
        <v/>
      </c>
      <c r="B147" s="22" t="n"/>
      <c r="C147" s="4" t="n"/>
      <c r="D147" s="5" t="n"/>
      <c r="E147" s="5" t="n"/>
      <c r="F147" s="5" t="n"/>
      <c r="G147" s="4" t="n"/>
      <c r="H147" s="6" t="n"/>
      <c r="I147" s="6" t="n"/>
      <c r="J147" s="10">
        <f>IF(D147="","",IFERROR(VLOOKUP(D147,'Categorias'!$A$2:$B$15,2,FALSE),"Categoria não cadastrada"))</f>
        <v/>
      </c>
      <c r="K147" s="11">
        <f>IF(COUNTA(B147:I147)=0,"",SUM($H$2:H147)-SUM($I$2:I147))</f>
        <v/>
      </c>
      <c r="L147" s="9">
        <f>IF(COUNTA(C147:I147)=0,"",IF(AND(C147="Entrada",H147&gt;0,I147=0),"OK",IF(AND(C147="Saída",I147&gt;0,H147=0),"OK","Revisar")))</f>
        <v/>
      </c>
      <c r="M147" s="5" t="n"/>
    </row>
    <row r="148">
      <c r="A148" s="2">
        <f>IF(B148="","",COUNT($B$2:B148))</f>
        <v/>
      </c>
      <c r="B148" s="22" t="n"/>
      <c r="C148" s="4" t="n"/>
      <c r="D148" s="5" t="n"/>
      <c r="E148" s="5" t="n"/>
      <c r="F148" s="5" t="n"/>
      <c r="G148" s="4" t="n"/>
      <c r="H148" s="6" t="n"/>
      <c r="I148" s="6" t="n"/>
      <c r="J148" s="7">
        <f>IF(D148="","",IFERROR(VLOOKUP(D148,'Categorias'!$A$2:$B$15,2,FALSE),"Categoria não cadastrada"))</f>
        <v/>
      </c>
      <c r="K148" s="8">
        <f>IF(COUNTA(B148:I148)=0,"",SUM($H$2:H148)-SUM($I$2:I148))</f>
        <v/>
      </c>
      <c r="L148" s="2">
        <f>IF(COUNTA(C148:I148)=0,"",IF(AND(C148="Entrada",H148&gt;0,I148=0),"OK",IF(AND(C148="Saída",I148&gt;0,H148=0),"OK","Revisar")))</f>
        <v/>
      </c>
      <c r="M148" s="5" t="n"/>
    </row>
    <row r="149">
      <c r="A149" s="9">
        <f>IF(B149="","",COUNT($B$2:B149))</f>
        <v/>
      </c>
      <c r="B149" s="22" t="n"/>
      <c r="C149" s="4" t="n"/>
      <c r="D149" s="5" t="n"/>
      <c r="E149" s="5" t="n"/>
      <c r="F149" s="5" t="n"/>
      <c r="G149" s="4" t="n"/>
      <c r="H149" s="6" t="n"/>
      <c r="I149" s="6" t="n"/>
      <c r="J149" s="10">
        <f>IF(D149="","",IFERROR(VLOOKUP(D149,'Categorias'!$A$2:$B$15,2,FALSE),"Categoria não cadastrada"))</f>
        <v/>
      </c>
      <c r="K149" s="11">
        <f>IF(COUNTA(B149:I149)=0,"",SUM($H$2:H149)-SUM($I$2:I149))</f>
        <v/>
      </c>
      <c r="L149" s="9">
        <f>IF(COUNTA(C149:I149)=0,"",IF(AND(C149="Entrada",H149&gt;0,I149=0),"OK",IF(AND(C149="Saída",I149&gt;0,H149=0),"OK","Revisar")))</f>
        <v/>
      </c>
      <c r="M149" s="5" t="n"/>
    </row>
    <row r="150">
      <c r="A150" s="2">
        <f>IF(B150="","",COUNT($B$2:B150))</f>
        <v/>
      </c>
      <c r="B150" s="22" t="n"/>
      <c r="C150" s="4" t="n"/>
      <c r="D150" s="5" t="n"/>
      <c r="E150" s="5" t="n"/>
      <c r="F150" s="5" t="n"/>
      <c r="G150" s="4" t="n"/>
      <c r="H150" s="6" t="n"/>
      <c r="I150" s="6" t="n"/>
      <c r="J150" s="7">
        <f>IF(D150="","",IFERROR(VLOOKUP(D150,'Categorias'!$A$2:$B$15,2,FALSE),"Categoria não cadastrada"))</f>
        <v/>
      </c>
      <c r="K150" s="8">
        <f>IF(COUNTA(B150:I150)=0,"",SUM($H$2:H150)-SUM($I$2:I150))</f>
        <v/>
      </c>
      <c r="L150" s="2">
        <f>IF(COUNTA(C150:I150)=0,"",IF(AND(C150="Entrada",H150&gt;0,I150=0),"OK",IF(AND(C150="Saída",I150&gt;0,H150=0),"OK","Revisar")))</f>
        <v/>
      </c>
      <c r="M150" s="5" t="n"/>
    </row>
    <row r="151">
      <c r="A151" s="9">
        <f>IF(B151="","",COUNT($B$2:B151))</f>
        <v/>
      </c>
      <c r="B151" s="22" t="n"/>
      <c r="C151" s="4" t="n"/>
      <c r="D151" s="5" t="n"/>
      <c r="E151" s="5" t="n"/>
      <c r="F151" s="5" t="n"/>
      <c r="G151" s="4" t="n"/>
      <c r="H151" s="6" t="n"/>
      <c r="I151" s="6" t="n"/>
      <c r="J151" s="10">
        <f>IF(D151="","",IFERROR(VLOOKUP(D151,'Categorias'!$A$2:$B$15,2,FALSE),"Categoria não cadastrada"))</f>
        <v/>
      </c>
      <c r="K151" s="11">
        <f>IF(COUNTA(B151:I151)=0,"",SUM($H$2:H151)-SUM($I$2:I151))</f>
        <v/>
      </c>
      <c r="L151" s="9">
        <f>IF(COUNTA(C151:I151)=0,"",IF(AND(C151="Entrada",H151&gt;0,I151=0),"OK",IF(AND(C151="Saída",I151&gt;0,H151=0),"OK","Revisar")))</f>
        <v/>
      </c>
      <c r="M151" s="5" t="n"/>
    </row>
    <row r="152">
      <c r="A152" s="2">
        <f>IF(B152="","",COUNT($B$2:B152))</f>
        <v/>
      </c>
      <c r="B152" s="22" t="n"/>
      <c r="C152" s="4" t="n"/>
      <c r="D152" s="5" t="n"/>
      <c r="E152" s="5" t="n"/>
      <c r="F152" s="5" t="n"/>
      <c r="G152" s="4" t="n"/>
      <c r="H152" s="6" t="n"/>
      <c r="I152" s="6" t="n"/>
      <c r="J152" s="7">
        <f>IF(D152="","",IFERROR(VLOOKUP(D152,'Categorias'!$A$2:$B$15,2,FALSE),"Categoria não cadastrada"))</f>
        <v/>
      </c>
      <c r="K152" s="8">
        <f>IF(COUNTA(B152:I152)=0,"",SUM($H$2:H152)-SUM($I$2:I152))</f>
        <v/>
      </c>
      <c r="L152" s="2">
        <f>IF(COUNTA(C152:I152)=0,"",IF(AND(C152="Entrada",H152&gt;0,I152=0),"OK",IF(AND(C152="Saída",I152&gt;0,H152=0),"OK","Revisar")))</f>
        <v/>
      </c>
      <c r="M152" s="5" t="n"/>
    </row>
    <row r="153">
      <c r="A153" s="9">
        <f>IF(B153="","",COUNT($B$2:B153))</f>
        <v/>
      </c>
      <c r="B153" s="22" t="n"/>
      <c r="C153" s="4" t="n"/>
      <c r="D153" s="5" t="n"/>
      <c r="E153" s="5" t="n"/>
      <c r="F153" s="5" t="n"/>
      <c r="G153" s="4" t="n"/>
      <c r="H153" s="6" t="n"/>
      <c r="I153" s="6" t="n"/>
      <c r="J153" s="10">
        <f>IF(D153="","",IFERROR(VLOOKUP(D153,'Categorias'!$A$2:$B$15,2,FALSE),"Categoria não cadastrada"))</f>
        <v/>
      </c>
      <c r="K153" s="11">
        <f>IF(COUNTA(B153:I153)=0,"",SUM($H$2:H153)-SUM($I$2:I153))</f>
        <v/>
      </c>
      <c r="L153" s="9">
        <f>IF(COUNTA(C153:I153)=0,"",IF(AND(C153="Entrada",H153&gt;0,I153=0),"OK",IF(AND(C153="Saída",I153&gt;0,H153=0),"OK","Revisar")))</f>
        <v/>
      </c>
      <c r="M153" s="5" t="n"/>
    </row>
    <row r="154">
      <c r="A154" s="2">
        <f>IF(B154="","",COUNT($B$2:B154))</f>
        <v/>
      </c>
      <c r="B154" s="22" t="n"/>
      <c r="C154" s="4" t="n"/>
      <c r="D154" s="5" t="n"/>
      <c r="E154" s="5" t="n"/>
      <c r="F154" s="5" t="n"/>
      <c r="G154" s="4" t="n"/>
      <c r="H154" s="6" t="n"/>
      <c r="I154" s="6" t="n"/>
      <c r="J154" s="7">
        <f>IF(D154="","",IFERROR(VLOOKUP(D154,'Categorias'!$A$2:$B$15,2,FALSE),"Categoria não cadastrada"))</f>
        <v/>
      </c>
      <c r="K154" s="8">
        <f>IF(COUNTA(B154:I154)=0,"",SUM($H$2:H154)-SUM($I$2:I154))</f>
        <v/>
      </c>
      <c r="L154" s="2">
        <f>IF(COUNTA(C154:I154)=0,"",IF(AND(C154="Entrada",H154&gt;0,I154=0),"OK",IF(AND(C154="Saída",I154&gt;0,H154=0),"OK","Revisar")))</f>
        <v/>
      </c>
      <c r="M154" s="5" t="n"/>
    </row>
    <row r="155">
      <c r="A155" s="9">
        <f>IF(B155="","",COUNT($B$2:B155))</f>
        <v/>
      </c>
      <c r="B155" s="22" t="n"/>
      <c r="C155" s="4" t="n"/>
      <c r="D155" s="5" t="n"/>
      <c r="E155" s="5" t="n"/>
      <c r="F155" s="5" t="n"/>
      <c r="G155" s="4" t="n"/>
      <c r="H155" s="6" t="n"/>
      <c r="I155" s="6" t="n"/>
      <c r="J155" s="10">
        <f>IF(D155="","",IFERROR(VLOOKUP(D155,'Categorias'!$A$2:$B$15,2,FALSE),"Categoria não cadastrada"))</f>
        <v/>
      </c>
      <c r="K155" s="11">
        <f>IF(COUNTA(B155:I155)=0,"",SUM($H$2:H155)-SUM($I$2:I155))</f>
        <v/>
      </c>
      <c r="L155" s="9">
        <f>IF(COUNTA(C155:I155)=0,"",IF(AND(C155="Entrada",H155&gt;0,I155=0),"OK",IF(AND(C155="Saída",I155&gt;0,H155=0),"OK","Revisar")))</f>
        <v/>
      </c>
      <c r="M155" s="5" t="n"/>
    </row>
    <row r="156">
      <c r="A156" s="2">
        <f>IF(B156="","",COUNT($B$2:B156))</f>
        <v/>
      </c>
      <c r="B156" s="22" t="n"/>
      <c r="C156" s="4" t="n"/>
      <c r="D156" s="5" t="n"/>
      <c r="E156" s="5" t="n"/>
      <c r="F156" s="5" t="n"/>
      <c r="G156" s="4" t="n"/>
      <c r="H156" s="6" t="n"/>
      <c r="I156" s="6" t="n"/>
      <c r="J156" s="7">
        <f>IF(D156="","",IFERROR(VLOOKUP(D156,'Categorias'!$A$2:$B$15,2,FALSE),"Categoria não cadastrada"))</f>
        <v/>
      </c>
      <c r="K156" s="8">
        <f>IF(COUNTA(B156:I156)=0,"",SUM($H$2:H156)-SUM($I$2:I156))</f>
        <v/>
      </c>
      <c r="L156" s="2">
        <f>IF(COUNTA(C156:I156)=0,"",IF(AND(C156="Entrada",H156&gt;0,I156=0),"OK",IF(AND(C156="Saída",I156&gt;0,H156=0),"OK","Revisar")))</f>
        <v/>
      </c>
      <c r="M156" s="5" t="n"/>
    </row>
    <row r="157">
      <c r="A157" s="9">
        <f>IF(B157="","",COUNT($B$2:B157))</f>
        <v/>
      </c>
      <c r="B157" s="22" t="n"/>
      <c r="C157" s="4" t="n"/>
      <c r="D157" s="5" t="n"/>
      <c r="E157" s="5" t="n"/>
      <c r="F157" s="5" t="n"/>
      <c r="G157" s="4" t="n"/>
      <c r="H157" s="6" t="n"/>
      <c r="I157" s="6" t="n"/>
      <c r="J157" s="10">
        <f>IF(D157="","",IFERROR(VLOOKUP(D157,'Categorias'!$A$2:$B$15,2,FALSE),"Categoria não cadastrada"))</f>
        <v/>
      </c>
      <c r="K157" s="11">
        <f>IF(COUNTA(B157:I157)=0,"",SUM($H$2:H157)-SUM($I$2:I157))</f>
        <v/>
      </c>
      <c r="L157" s="9">
        <f>IF(COUNTA(C157:I157)=0,"",IF(AND(C157="Entrada",H157&gt;0,I157=0),"OK",IF(AND(C157="Saída",I157&gt;0,H157=0),"OK","Revisar")))</f>
        <v/>
      </c>
      <c r="M157" s="5" t="n"/>
    </row>
    <row r="158">
      <c r="A158" s="2">
        <f>IF(B158="","",COUNT($B$2:B158))</f>
        <v/>
      </c>
      <c r="B158" s="22" t="n"/>
      <c r="C158" s="4" t="n"/>
      <c r="D158" s="5" t="n"/>
      <c r="E158" s="5" t="n"/>
      <c r="F158" s="5" t="n"/>
      <c r="G158" s="4" t="n"/>
      <c r="H158" s="6" t="n"/>
      <c r="I158" s="6" t="n"/>
      <c r="J158" s="7">
        <f>IF(D158="","",IFERROR(VLOOKUP(D158,'Categorias'!$A$2:$B$15,2,FALSE),"Categoria não cadastrada"))</f>
        <v/>
      </c>
      <c r="K158" s="8">
        <f>IF(COUNTA(B158:I158)=0,"",SUM($H$2:H158)-SUM($I$2:I158))</f>
        <v/>
      </c>
      <c r="L158" s="2">
        <f>IF(COUNTA(C158:I158)=0,"",IF(AND(C158="Entrada",H158&gt;0,I158=0),"OK",IF(AND(C158="Saída",I158&gt;0,H158=0),"OK","Revisar")))</f>
        <v/>
      </c>
      <c r="M158" s="5" t="n"/>
    </row>
    <row r="159">
      <c r="A159" s="9">
        <f>IF(B159="","",COUNT($B$2:B159))</f>
        <v/>
      </c>
      <c r="B159" s="22" t="n"/>
      <c r="C159" s="4" t="n"/>
      <c r="D159" s="5" t="n"/>
      <c r="E159" s="5" t="n"/>
      <c r="F159" s="5" t="n"/>
      <c r="G159" s="4" t="n"/>
      <c r="H159" s="6" t="n"/>
      <c r="I159" s="6" t="n"/>
      <c r="J159" s="10">
        <f>IF(D159="","",IFERROR(VLOOKUP(D159,'Categorias'!$A$2:$B$15,2,FALSE),"Categoria não cadastrada"))</f>
        <v/>
      </c>
      <c r="K159" s="11">
        <f>IF(COUNTA(B159:I159)=0,"",SUM($H$2:H159)-SUM($I$2:I159))</f>
        <v/>
      </c>
      <c r="L159" s="9">
        <f>IF(COUNTA(C159:I159)=0,"",IF(AND(C159="Entrada",H159&gt;0,I159=0),"OK",IF(AND(C159="Saída",I159&gt;0,H159=0),"OK","Revisar")))</f>
        <v/>
      </c>
      <c r="M159" s="5" t="n"/>
    </row>
    <row r="160">
      <c r="A160" s="2">
        <f>IF(B160="","",COUNT($B$2:B160))</f>
        <v/>
      </c>
      <c r="B160" s="22" t="n"/>
      <c r="C160" s="4" t="n"/>
      <c r="D160" s="5" t="n"/>
      <c r="E160" s="5" t="n"/>
      <c r="F160" s="5" t="n"/>
      <c r="G160" s="4" t="n"/>
      <c r="H160" s="6" t="n"/>
      <c r="I160" s="6" t="n"/>
      <c r="J160" s="7">
        <f>IF(D160="","",IFERROR(VLOOKUP(D160,'Categorias'!$A$2:$B$15,2,FALSE),"Categoria não cadastrada"))</f>
        <v/>
      </c>
      <c r="K160" s="8">
        <f>IF(COUNTA(B160:I160)=0,"",SUM($H$2:H160)-SUM($I$2:I160))</f>
        <v/>
      </c>
      <c r="L160" s="2">
        <f>IF(COUNTA(C160:I160)=0,"",IF(AND(C160="Entrada",H160&gt;0,I160=0),"OK",IF(AND(C160="Saída",I160&gt;0,H160=0),"OK","Revisar")))</f>
        <v/>
      </c>
      <c r="M160" s="5" t="n"/>
    </row>
    <row r="161">
      <c r="A161" s="9">
        <f>IF(B161="","",COUNT($B$2:B161))</f>
        <v/>
      </c>
      <c r="B161" s="22" t="n"/>
      <c r="C161" s="4" t="n"/>
      <c r="D161" s="5" t="n"/>
      <c r="E161" s="5" t="n"/>
      <c r="F161" s="5" t="n"/>
      <c r="G161" s="4" t="n"/>
      <c r="H161" s="6" t="n"/>
      <c r="I161" s="6" t="n"/>
      <c r="J161" s="10">
        <f>IF(D161="","",IFERROR(VLOOKUP(D161,'Categorias'!$A$2:$B$15,2,FALSE),"Categoria não cadastrada"))</f>
        <v/>
      </c>
      <c r="K161" s="11">
        <f>IF(COUNTA(B161:I161)=0,"",SUM($H$2:H161)-SUM($I$2:I161))</f>
        <v/>
      </c>
      <c r="L161" s="9">
        <f>IF(COUNTA(C161:I161)=0,"",IF(AND(C161="Entrada",H161&gt;0,I161=0),"OK",IF(AND(C161="Saída",I161&gt;0,H161=0),"OK","Revisar")))</f>
        <v/>
      </c>
      <c r="M161" s="5" t="n"/>
    </row>
    <row r="162">
      <c r="A162" s="2">
        <f>IF(B162="","",COUNT($B$2:B162))</f>
        <v/>
      </c>
      <c r="B162" s="22" t="n"/>
      <c r="C162" s="4" t="n"/>
      <c r="D162" s="5" t="n"/>
      <c r="E162" s="5" t="n"/>
      <c r="F162" s="5" t="n"/>
      <c r="G162" s="4" t="n"/>
      <c r="H162" s="6" t="n"/>
      <c r="I162" s="6" t="n"/>
      <c r="J162" s="7">
        <f>IF(D162="","",IFERROR(VLOOKUP(D162,'Categorias'!$A$2:$B$15,2,FALSE),"Categoria não cadastrada"))</f>
        <v/>
      </c>
      <c r="K162" s="8">
        <f>IF(COUNTA(B162:I162)=0,"",SUM($H$2:H162)-SUM($I$2:I162))</f>
        <v/>
      </c>
      <c r="L162" s="2">
        <f>IF(COUNTA(C162:I162)=0,"",IF(AND(C162="Entrada",H162&gt;0,I162=0),"OK",IF(AND(C162="Saída",I162&gt;0,H162=0),"OK","Revisar")))</f>
        <v/>
      </c>
      <c r="M162" s="5" t="n"/>
    </row>
    <row r="163">
      <c r="A163" s="9">
        <f>IF(B163="","",COUNT($B$2:B163))</f>
        <v/>
      </c>
      <c r="B163" s="22" t="n"/>
      <c r="C163" s="4" t="n"/>
      <c r="D163" s="5" t="n"/>
      <c r="E163" s="5" t="n"/>
      <c r="F163" s="5" t="n"/>
      <c r="G163" s="4" t="n"/>
      <c r="H163" s="6" t="n"/>
      <c r="I163" s="6" t="n"/>
      <c r="J163" s="10">
        <f>IF(D163="","",IFERROR(VLOOKUP(D163,'Categorias'!$A$2:$B$15,2,FALSE),"Categoria não cadastrada"))</f>
        <v/>
      </c>
      <c r="K163" s="11">
        <f>IF(COUNTA(B163:I163)=0,"",SUM($H$2:H163)-SUM($I$2:I163))</f>
        <v/>
      </c>
      <c r="L163" s="9">
        <f>IF(COUNTA(C163:I163)=0,"",IF(AND(C163="Entrada",H163&gt;0,I163=0),"OK",IF(AND(C163="Saída",I163&gt;0,H163=0),"OK","Revisar")))</f>
        <v/>
      </c>
      <c r="M163" s="5" t="n"/>
    </row>
    <row r="164">
      <c r="A164" s="2">
        <f>IF(B164="","",COUNT($B$2:B164))</f>
        <v/>
      </c>
      <c r="B164" s="22" t="n"/>
      <c r="C164" s="4" t="n"/>
      <c r="D164" s="5" t="n"/>
      <c r="E164" s="5" t="n"/>
      <c r="F164" s="5" t="n"/>
      <c r="G164" s="4" t="n"/>
      <c r="H164" s="6" t="n"/>
      <c r="I164" s="6" t="n"/>
      <c r="J164" s="7">
        <f>IF(D164="","",IFERROR(VLOOKUP(D164,'Categorias'!$A$2:$B$15,2,FALSE),"Categoria não cadastrada"))</f>
        <v/>
      </c>
      <c r="K164" s="8">
        <f>IF(COUNTA(B164:I164)=0,"",SUM($H$2:H164)-SUM($I$2:I164))</f>
        <v/>
      </c>
      <c r="L164" s="2">
        <f>IF(COUNTA(C164:I164)=0,"",IF(AND(C164="Entrada",H164&gt;0,I164=0),"OK",IF(AND(C164="Saída",I164&gt;0,H164=0),"OK","Revisar")))</f>
        <v/>
      </c>
      <c r="M164" s="5" t="n"/>
    </row>
    <row r="165">
      <c r="A165" s="9">
        <f>IF(B165="","",COUNT($B$2:B165))</f>
        <v/>
      </c>
      <c r="B165" s="22" t="n"/>
      <c r="C165" s="4" t="n"/>
      <c r="D165" s="5" t="n"/>
      <c r="E165" s="5" t="n"/>
      <c r="F165" s="5" t="n"/>
      <c r="G165" s="4" t="n"/>
      <c r="H165" s="6" t="n"/>
      <c r="I165" s="6" t="n"/>
      <c r="J165" s="10">
        <f>IF(D165="","",IFERROR(VLOOKUP(D165,'Categorias'!$A$2:$B$15,2,FALSE),"Categoria não cadastrada"))</f>
        <v/>
      </c>
      <c r="K165" s="11">
        <f>IF(COUNTA(B165:I165)=0,"",SUM($H$2:H165)-SUM($I$2:I165))</f>
        <v/>
      </c>
      <c r="L165" s="9">
        <f>IF(COUNTA(C165:I165)=0,"",IF(AND(C165="Entrada",H165&gt;0,I165=0),"OK",IF(AND(C165="Saída",I165&gt;0,H165=0),"OK","Revisar")))</f>
        <v/>
      </c>
      <c r="M165" s="5" t="n"/>
    </row>
    <row r="166">
      <c r="A166" s="2">
        <f>IF(B166="","",COUNT($B$2:B166))</f>
        <v/>
      </c>
      <c r="B166" s="22" t="n"/>
      <c r="C166" s="4" t="n"/>
      <c r="D166" s="5" t="n"/>
      <c r="E166" s="5" t="n"/>
      <c r="F166" s="5" t="n"/>
      <c r="G166" s="4" t="n"/>
      <c r="H166" s="6" t="n"/>
      <c r="I166" s="6" t="n"/>
      <c r="J166" s="7">
        <f>IF(D166="","",IFERROR(VLOOKUP(D166,'Categorias'!$A$2:$B$15,2,FALSE),"Categoria não cadastrada"))</f>
        <v/>
      </c>
      <c r="K166" s="8">
        <f>IF(COUNTA(B166:I166)=0,"",SUM($H$2:H166)-SUM($I$2:I166))</f>
        <v/>
      </c>
      <c r="L166" s="2">
        <f>IF(COUNTA(C166:I166)=0,"",IF(AND(C166="Entrada",H166&gt;0,I166=0),"OK",IF(AND(C166="Saída",I166&gt;0,H166=0),"OK","Revisar")))</f>
        <v/>
      </c>
      <c r="M166" s="5" t="n"/>
    </row>
    <row r="167">
      <c r="A167" s="9">
        <f>IF(B167="","",COUNT($B$2:B167))</f>
        <v/>
      </c>
      <c r="B167" s="22" t="n"/>
      <c r="C167" s="4" t="n"/>
      <c r="D167" s="5" t="n"/>
      <c r="E167" s="5" t="n"/>
      <c r="F167" s="5" t="n"/>
      <c r="G167" s="4" t="n"/>
      <c r="H167" s="6" t="n"/>
      <c r="I167" s="6" t="n"/>
      <c r="J167" s="10">
        <f>IF(D167="","",IFERROR(VLOOKUP(D167,'Categorias'!$A$2:$B$15,2,FALSE),"Categoria não cadastrada"))</f>
        <v/>
      </c>
      <c r="K167" s="11">
        <f>IF(COUNTA(B167:I167)=0,"",SUM($H$2:H167)-SUM($I$2:I167))</f>
        <v/>
      </c>
      <c r="L167" s="9">
        <f>IF(COUNTA(C167:I167)=0,"",IF(AND(C167="Entrada",H167&gt;0,I167=0),"OK",IF(AND(C167="Saída",I167&gt;0,H167=0),"OK","Revisar")))</f>
        <v/>
      </c>
      <c r="M167" s="5" t="n"/>
    </row>
    <row r="168">
      <c r="A168" s="2">
        <f>IF(B168="","",COUNT($B$2:B168))</f>
        <v/>
      </c>
      <c r="B168" s="22" t="n"/>
      <c r="C168" s="4" t="n"/>
      <c r="D168" s="5" t="n"/>
      <c r="E168" s="5" t="n"/>
      <c r="F168" s="5" t="n"/>
      <c r="G168" s="4" t="n"/>
      <c r="H168" s="6" t="n"/>
      <c r="I168" s="6" t="n"/>
      <c r="J168" s="7">
        <f>IF(D168="","",IFERROR(VLOOKUP(D168,'Categorias'!$A$2:$B$15,2,FALSE),"Categoria não cadastrada"))</f>
        <v/>
      </c>
      <c r="K168" s="8">
        <f>IF(COUNTA(B168:I168)=0,"",SUM($H$2:H168)-SUM($I$2:I168))</f>
        <v/>
      </c>
      <c r="L168" s="2">
        <f>IF(COUNTA(C168:I168)=0,"",IF(AND(C168="Entrada",H168&gt;0,I168=0),"OK",IF(AND(C168="Saída",I168&gt;0,H168=0),"OK","Revisar")))</f>
        <v/>
      </c>
      <c r="M168" s="5" t="n"/>
    </row>
    <row r="169">
      <c r="A169" s="9">
        <f>IF(B169="","",COUNT($B$2:B169))</f>
        <v/>
      </c>
      <c r="B169" s="22" t="n"/>
      <c r="C169" s="4" t="n"/>
      <c r="D169" s="5" t="n"/>
      <c r="E169" s="5" t="n"/>
      <c r="F169" s="5" t="n"/>
      <c r="G169" s="4" t="n"/>
      <c r="H169" s="6" t="n"/>
      <c r="I169" s="6" t="n"/>
      <c r="J169" s="10">
        <f>IF(D169="","",IFERROR(VLOOKUP(D169,'Categorias'!$A$2:$B$15,2,FALSE),"Categoria não cadastrada"))</f>
        <v/>
      </c>
      <c r="K169" s="11">
        <f>IF(COUNTA(B169:I169)=0,"",SUM($H$2:H169)-SUM($I$2:I169))</f>
        <v/>
      </c>
      <c r="L169" s="9">
        <f>IF(COUNTA(C169:I169)=0,"",IF(AND(C169="Entrada",H169&gt;0,I169=0),"OK",IF(AND(C169="Saída",I169&gt;0,H169=0),"OK","Revisar")))</f>
        <v/>
      </c>
      <c r="M169" s="5" t="n"/>
    </row>
    <row r="170">
      <c r="A170" s="2">
        <f>IF(B170="","",COUNT($B$2:B170))</f>
        <v/>
      </c>
      <c r="B170" s="22" t="n"/>
      <c r="C170" s="4" t="n"/>
      <c r="D170" s="5" t="n"/>
      <c r="E170" s="5" t="n"/>
      <c r="F170" s="5" t="n"/>
      <c r="G170" s="4" t="n"/>
      <c r="H170" s="6" t="n"/>
      <c r="I170" s="6" t="n"/>
      <c r="J170" s="7">
        <f>IF(D170="","",IFERROR(VLOOKUP(D170,'Categorias'!$A$2:$B$15,2,FALSE),"Categoria não cadastrada"))</f>
        <v/>
      </c>
      <c r="K170" s="8">
        <f>IF(COUNTA(B170:I170)=0,"",SUM($H$2:H170)-SUM($I$2:I170))</f>
        <v/>
      </c>
      <c r="L170" s="2">
        <f>IF(COUNTA(C170:I170)=0,"",IF(AND(C170="Entrada",H170&gt;0,I170=0),"OK",IF(AND(C170="Saída",I170&gt;0,H170=0),"OK","Revisar")))</f>
        <v/>
      </c>
      <c r="M170" s="5" t="n"/>
    </row>
    <row r="171">
      <c r="A171" s="9">
        <f>IF(B171="","",COUNT($B$2:B171))</f>
        <v/>
      </c>
      <c r="B171" s="22" t="n"/>
      <c r="C171" s="4" t="n"/>
      <c r="D171" s="5" t="n"/>
      <c r="E171" s="5" t="n"/>
      <c r="F171" s="5" t="n"/>
      <c r="G171" s="4" t="n"/>
      <c r="H171" s="6" t="n"/>
      <c r="I171" s="6" t="n"/>
      <c r="J171" s="10">
        <f>IF(D171="","",IFERROR(VLOOKUP(D171,'Categorias'!$A$2:$B$15,2,FALSE),"Categoria não cadastrada"))</f>
        <v/>
      </c>
      <c r="K171" s="11">
        <f>IF(COUNTA(B171:I171)=0,"",SUM($H$2:H171)-SUM($I$2:I171))</f>
        <v/>
      </c>
      <c r="L171" s="9">
        <f>IF(COUNTA(C171:I171)=0,"",IF(AND(C171="Entrada",H171&gt;0,I171=0),"OK",IF(AND(C171="Saída",I171&gt;0,H171=0),"OK","Revisar")))</f>
        <v/>
      </c>
      <c r="M171" s="5" t="n"/>
    </row>
    <row r="172">
      <c r="A172" s="2">
        <f>IF(B172="","",COUNT($B$2:B172))</f>
        <v/>
      </c>
      <c r="B172" s="22" t="n"/>
      <c r="C172" s="4" t="n"/>
      <c r="D172" s="5" t="n"/>
      <c r="E172" s="5" t="n"/>
      <c r="F172" s="5" t="n"/>
      <c r="G172" s="4" t="n"/>
      <c r="H172" s="6" t="n"/>
      <c r="I172" s="6" t="n"/>
      <c r="J172" s="7">
        <f>IF(D172="","",IFERROR(VLOOKUP(D172,'Categorias'!$A$2:$B$15,2,FALSE),"Categoria não cadastrada"))</f>
        <v/>
      </c>
      <c r="K172" s="8">
        <f>IF(COUNTA(B172:I172)=0,"",SUM($H$2:H172)-SUM($I$2:I172))</f>
        <v/>
      </c>
      <c r="L172" s="2">
        <f>IF(COUNTA(C172:I172)=0,"",IF(AND(C172="Entrada",H172&gt;0,I172=0),"OK",IF(AND(C172="Saída",I172&gt;0,H172=0),"OK","Revisar")))</f>
        <v/>
      </c>
      <c r="M172" s="5" t="n"/>
    </row>
    <row r="173">
      <c r="A173" s="9">
        <f>IF(B173="","",COUNT($B$2:B173))</f>
        <v/>
      </c>
      <c r="B173" s="22" t="n"/>
      <c r="C173" s="4" t="n"/>
      <c r="D173" s="5" t="n"/>
      <c r="E173" s="5" t="n"/>
      <c r="F173" s="5" t="n"/>
      <c r="G173" s="4" t="n"/>
      <c r="H173" s="6" t="n"/>
      <c r="I173" s="6" t="n"/>
      <c r="J173" s="10">
        <f>IF(D173="","",IFERROR(VLOOKUP(D173,'Categorias'!$A$2:$B$15,2,FALSE),"Categoria não cadastrada"))</f>
        <v/>
      </c>
      <c r="K173" s="11">
        <f>IF(COUNTA(B173:I173)=0,"",SUM($H$2:H173)-SUM($I$2:I173))</f>
        <v/>
      </c>
      <c r="L173" s="9">
        <f>IF(COUNTA(C173:I173)=0,"",IF(AND(C173="Entrada",H173&gt;0,I173=0),"OK",IF(AND(C173="Saída",I173&gt;0,H173=0),"OK","Revisar")))</f>
        <v/>
      </c>
      <c r="M173" s="5" t="n"/>
    </row>
    <row r="174">
      <c r="A174" s="2">
        <f>IF(B174="","",COUNT($B$2:B174))</f>
        <v/>
      </c>
      <c r="B174" s="22" t="n"/>
      <c r="C174" s="4" t="n"/>
      <c r="D174" s="5" t="n"/>
      <c r="E174" s="5" t="n"/>
      <c r="F174" s="5" t="n"/>
      <c r="G174" s="4" t="n"/>
      <c r="H174" s="6" t="n"/>
      <c r="I174" s="6" t="n"/>
      <c r="J174" s="7">
        <f>IF(D174="","",IFERROR(VLOOKUP(D174,'Categorias'!$A$2:$B$15,2,FALSE),"Categoria não cadastrada"))</f>
        <v/>
      </c>
      <c r="K174" s="8">
        <f>IF(COUNTA(B174:I174)=0,"",SUM($H$2:H174)-SUM($I$2:I174))</f>
        <v/>
      </c>
      <c r="L174" s="2">
        <f>IF(COUNTA(C174:I174)=0,"",IF(AND(C174="Entrada",H174&gt;0,I174=0),"OK",IF(AND(C174="Saída",I174&gt;0,H174=0),"OK","Revisar")))</f>
        <v/>
      </c>
      <c r="M174" s="5" t="n"/>
    </row>
    <row r="175">
      <c r="A175" s="9">
        <f>IF(B175="","",COUNT($B$2:B175))</f>
        <v/>
      </c>
      <c r="B175" s="22" t="n"/>
      <c r="C175" s="4" t="n"/>
      <c r="D175" s="5" t="n"/>
      <c r="E175" s="5" t="n"/>
      <c r="F175" s="5" t="n"/>
      <c r="G175" s="4" t="n"/>
      <c r="H175" s="6" t="n"/>
      <c r="I175" s="6" t="n"/>
      <c r="J175" s="10">
        <f>IF(D175="","",IFERROR(VLOOKUP(D175,'Categorias'!$A$2:$B$15,2,FALSE),"Categoria não cadastrada"))</f>
        <v/>
      </c>
      <c r="K175" s="11">
        <f>IF(COUNTA(B175:I175)=0,"",SUM($H$2:H175)-SUM($I$2:I175))</f>
        <v/>
      </c>
      <c r="L175" s="9">
        <f>IF(COUNTA(C175:I175)=0,"",IF(AND(C175="Entrada",H175&gt;0,I175=0),"OK",IF(AND(C175="Saída",I175&gt;0,H175=0),"OK","Revisar")))</f>
        <v/>
      </c>
      <c r="M175" s="5" t="n"/>
    </row>
    <row r="176">
      <c r="A176" s="2">
        <f>IF(B176="","",COUNT($B$2:B176))</f>
        <v/>
      </c>
      <c r="B176" s="22" t="n"/>
      <c r="C176" s="4" t="n"/>
      <c r="D176" s="5" t="n"/>
      <c r="E176" s="5" t="n"/>
      <c r="F176" s="5" t="n"/>
      <c r="G176" s="4" t="n"/>
      <c r="H176" s="6" t="n"/>
      <c r="I176" s="6" t="n"/>
      <c r="J176" s="7">
        <f>IF(D176="","",IFERROR(VLOOKUP(D176,'Categorias'!$A$2:$B$15,2,FALSE),"Categoria não cadastrada"))</f>
        <v/>
      </c>
      <c r="K176" s="8">
        <f>IF(COUNTA(B176:I176)=0,"",SUM($H$2:H176)-SUM($I$2:I176))</f>
        <v/>
      </c>
      <c r="L176" s="2">
        <f>IF(COUNTA(C176:I176)=0,"",IF(AND(C176="Entrada",H176&gt;0,I176=0),"OK",IF(AND(C176="Saída",I176&gt;0,H176=0),"OK","Revisar")))</f>
        <v/>
      </c>
      <c r="M176" s="5" t="n"/>
    </row>
    <row r="177">
      <c r="A177" s="9">
        <f>IF(B177="","",COUNT($B$2:B177))</f>
        <v/>
      </c>
      <c r="B177" s="22" t="n"/>
      <c r="C177" s="4" t="n"/>
      <c r="D177" s="5" t="n"/>
      <c r="E177" s="5" t="n"/>
      <c r="F177" s="5" t="n"/>
      <c r="G177" s="4" t="n"/>
      <c r="H177" s="6" t="n"/>
      <c r="I177" s="6" t="n"/>
      <c r="J177" s="10">
        <f>IF(D177="","",IFERROR(VLOOKUP(D177,'Categorias'!$A$2:$B$15,2,FALSE),"Categoria não cadastrada"))</f>
        <v/>
      </c>
      <c r="K177" s="11">
        <f>IF(COUNTA(B177:I177)=0,"",SUM($H$2:H177)-SUM($I$2:I177))</f>
        <v/>
      </c>
      <c r="L177" s="9">
        <f>IF(COUNTA(C177:I177)=0,"",IF(AND(C177="Entrada",H177&gt;0,I177=0),"OK",IF(AND(C177="Saída",I177&gt;0,H177=0),"OK","Revisar")))</f>
        <v/>
      </c>
      <c r="M177" s="5" t="n"/>
    </row>
    <row r="178">
      <c r="A178" s="2">
        <f>IF(B178="","",COUNT($B$2:B178))</f>
        <v/>
      </c>
      <c r="B178" s="22" t="n"/>
      <c r="C178" s="4" t="n"/>
      <c r="D178" s="5" t="n"/>
      <c r="E178" s="5" t="n"/>
      <c r="F178" s="5" t="n"/>
      <c r="G178" s="4" t="n"/>
      <c r="H178" s="6" t="n"/>
      <c r="I178" s="6" t="n"/>
      <c r="J178" s="7">
        <f>IF(D178="","",IFERROR(VLOOKUP(D178,'Categorias'!$A$2:$B$15,2,FALSE),"Categoria não cadastrada"))</f>
        <v/>
      </c>
      <c r="K178" s="8">
        <f>IF(COUNTA(B178:I178)=0,"",SUM($H$2:H178)-SUM($I$2:I178))</f>
        <v/>
      </c>
      <c r="L178" s="2">
        <f>IF(COUNTA(C178:I178)=0,"",IF(AND(C178="Entrada",H178&gt;0,I178=0),"OK",IF(AND(C178="Saída",I178&gt;0,H178=0),"OK","Revisar")))</f>
        <v/>
      </c>
      <c r="M178" s="5" t="n"/>
    </row>
    <row r="179">
      <c r="A179" s="9">
        <f>IF(B179="","",COUNT($B$2:B179))</f>
        <v/>
      </c>
      <c r="B179" s="22" t="n"/>
      <c r="C179" s="4" t="n"/>
      <c r="D179" s="5" t="n"/>
      <c r="E179" s="5" t="n"/>
      <c r="F179" s="5" t="n"/>
      <c r="G179" s="4" t="n"/>
      <c r="H179" s="6" t="n"/>
      <c r="I179" s="6" t="n"/>
      <c r="J179" s="10">
        <f>IF(D179="","",IFERROR(VLOOKUP(D179,'Categorias'!$A$2:$B$15,2,FALSE),"Categoria não cadastrada"))</f>
        <v/>
      </c>
      <c r="K179" s="11">
        <f>IF(COUNTA(B179:I179)=0,"",SUM($H$2:H179)-SUM($I$2:I179))</f>
        <v/>
      </c>
      <c r="L179" s="9">
        <f>IF(COUNTA(C179:I179)=0,"",IF(AND(C179="Entrada",H179&gt;0,I179=0),"OK",IF(AND(C179="Saída",I179&gt;0,H179=0),"OK","Revisar")))</f>
        <v/>
      </c>
      <c r="M179" s="5" t="n"/>
    </row>
    <row r="180">
      <c r="A180" s="2">
        <f>IF(B180="","",COUNT($B$2:B180))</f>
        <v/>
      </c>
      <c r="B180" s="22" t="n"/>
      <c r="C180" s="4" t="n"/>
      <c r="D180" s="5" t="n"/>
      <c r="E180" s="5" t="n"/>
      <c r="F180" s="5" t="n"/>
      <c r="G180" s="4" t="n"/>
      <c r="H180" s="6" t="n"/>
      <c r="I180" s="6" t="n"/>
      <c r="J180" s="7">
        <f>IF(D180="","",IFERROR(VLOOKUP(D180,'Categorias'!$A$2:$B$15,2,FALSE),"Categoria não cadastrada"))</f>
        <v/>
      </c>
      <c r="K180" s="8">
        <f>IF(COUNTA(B180:I180)=0,"",SUM($H$2:H180)-SUM($I$2:I180))</f>
        <v/>
      </c>
      <c r="L180" s="2">
        <f>IF(COUNTA(C180:I180)=0,"",IF(AND(C180="Entrada",H180&gt;0,I180=0),"OK",IF(AND(C180="Saída",I180&gt;0,H180=0),"OK","Revisar")))</f>
        <v/>
      </c>
      <c r="M180" s="5" t="n"/>
    </row>
    <row r="181">
      <c r="A181" s="9">
        <f>IF(B181="","",COUNT($B$2:B181))</f>
        <v/>
      </c>
      <c r="B181" s="22" t="n"/>
      <c r="C181" s="4" t="n"/>
      <c r="D181" s="5" t="n"/>
      <c r="E181" s="5" t="n"/>
      <c r="F181" s="5" t="n"/>
      <c r="G181" s="4" t="n"/>
      <c r="H181" s="6" t="n"/>
      <c r="I181" s="6" t="n"/>
      <c r="J181" s="10">
        <f>IF(D181="","",IFERROR(VLOOKUP(D181,'Categorias'!$A$2:$B$15,2,FALSE),"Categoria não cadastrada"))</f>
        <v/>
      </c>
      <c r="K181" s="11">
        <f>IF(COUNTA(B181:I181)=0,"",SUM($H$2:H181)-SUM($I$2:I181))</f>
        <v/>
      </c>
      <c r="L181" s="9">
        <f>IF(COUNTA(C181:I181)=0,"",IF(AND(C181="Entrada",H181&gt;0,I181=0),"OK",IF(AND(C181="Saída",I181&gt;0,H181=0),"OK","Revisar")))</f>
        <v/>
      </c>
      <c r="M181" s="5" t="n"/>
    </row>
    <row r="182">
      <c r="A182" s="2">
        <f>IF(B182="","",COUNT($B$2:B182))</f>
        <v/>
      </c>
      <c r="B182" s="22" t="n"/>
      <c r="C182" s="4" t="n"/>
      <c r="D182" s="5" t="n"/>
      <c r="E182" s="5" t="n"/>
      <c r="F182" s="5" t="n"/>
      <c r="G182" s="4" t="n"/>
      <c r="H182" s="6" t="n"/>
      <c r="I182" s="6" t="n"/>
      <c r="J182" s="7">
        <f>IF(D182="","",IFERROR(VLOOKUP(D182,'Categorias'!$A$2:$B$15,2,FALSE),"Categoria não cadastrada"))</f>
        <v/>
      </c>
      <c r="K182" s="8">
        <f>IF(COUNTA(B182:I182)=0,"",SUM($H$2:H182)-SUM($I$2:I182))</f>
        <v/>
      </c>
      <c r="L182" s="2">
        <f>IF(COUNTA(C182:I182)=0,"",IF(AND(C182="Entrada",H182&gt;0,I182=0),"OK",IF(AND(C182="Saída",I182&gt;0,H182=0),"OK","Revisar")))</f>
        <v/>
      </c>
      <c r="M182" s="5" t="n"/>
    </row>
    <row r="183">
      <c r="A183" s="9">
        <f>IF(B183="","",COUNT($B$2:B183))</f>
        <v/>
      </c>
      <c r="B183" s="22" t="n"/>
      <c r="C183" s="4" t="n"/>
      <c r="D183" s="5" t="n"/>
      <c r="E183" s="5" t="n"/>
      <c r="F183" s="5" t="n"/>
      <c r="G183" s="4" t="n"/>
      <c r="H183" s="6" t="n"/>
      <c r="I183" s="6" t="n"/>
      <c r="J183" s="10">
        <f>IF(D183="","",IFERROR(VLOOKUP(D183,'Categorias'!$A$2:$B$15,2,FALSE),"Categoria não cadastrada"))</f>
        <v/>
      </c>
      <c r="K183" s="11">
        <f>IF(COUNTA(B183:I183)=0,"",SUM($H$2:H183)-SUM($I$2:I183))</f>
        <v/>
      </c>
      <c r="L183" s="9">
        <f>IF(COUNTA(C183:I183)=0,"",IF(AND(C183="Entrada",H183&gt;0,I183=0),"OK",IF(AND(C183="Saída",I183&gt;0,H183=0),"OK","Revisar")))</f>
        <v/>
      </c>
      <c r="M183" s="5" t="n"/>
    </row>
    <row r="184">
      <c r="A184" s="2">
        <f>IF(B184="","",COUNT($B$2:B184))</f>
        <v/>
      </c>
      <c r="B184" s="22" t="n"/>
      <c r="C184" s="4" t="n"/>
      <c r="D184" s="5" t="n"/>
      <c r="E184" s="5" t="n"/>
      <c r="F184" s="5" t="n"/>
      <c r="G184" s="4" t="n"/>
      <c r="H184" s="6" t="n"/>
      <c r="I184" s="6" t="n"/>
      <c r="J184" s="7">
        <f>IF(D184="","",IFERROR(VLOOKUP(D184,'Categorias'!$A$2:$B$15,2,FALSE),"Categoria não cadastrada"))</f>
        <v/>
      </c>
      <c r="K184" s="8">
        <f>IF(COUNTA(B184:I184)=0,"",SUM($H$2:H184)-SUM($I$2:I184))</f>
        <v/>
      </c>
      <c r="L184" s="2">
        <f>IF(COUNTA(C184:I184)=0,"",IF(AND(C184="Entrada",H184&gt;0,I184=0),"OK",IF(AND(C184="Saída",I184&gt;0,H184=0),"OK","Revisar")))</f>
        <v/>
      </c>
      <c r="M184" s="5" t="n"/>
    </row>
    <row r="185">
      <c r="A185" s="9">
        <f>IF(B185="","",COUNT($B$2:B185))</f>
        <v/>
      </c>
      <c r="B185" s="22" t="n"/>
      <c r="C185" s="4" t="n"/>
      <c r="D185" s="5" t="n"/>
      <c r="E185" s="5" t="n"/>
      <c r="F185" s="5" t="n"/>
      <c r="G185" s="4" t="n"/>
      <c r="H185" s="6" t="n"/>
      <c r="I185" s="6" t="n"/>
      <c r="J185" s="10">
        <f>IF(D185="","",IFERROR(VLOOKUP(D185,'Categorias'!$A$2:$B$15,2,FALSE),"Categoria não cadastrada"))</f>
        <v/>
      </c>
      <c r="K185" s="11">
        <f>IF(COUNTA(B185:I185)=0,"",SUM($H$2:H185)-SUM($I$2:I185))</f>
        <v/>
      </c>
      <c r="L185" s="9">
        <f>IF(COUNTA(C185:I185)=0,"",IF(AND(C185="Entrada",H185&gt;0,I185=0),"OK",IF(AND(C185="Saída",I185&gt;0,H185=0),"OK","Revisar")))</f>
        <v/>
      </c>
      <c r="M185" s="5" t="n"/>
    </row>
    <row r="186">
      <c r="A186" s="2">
        <f>IF(B186="","",COUNT($B$2:B186))</f>
        <v/>
      </c>
      <c r="B186" s="22" t="n"/>
      <c r="C186" s="4" t="n"/>
      <c r="D186" s="5" t="n"/>
      <c r="E186" s="5" t="n"/>
      <c r="F186" s="5" t="n"/>
      <c r="G186" s="4" t="n"/>
      <c r="H186" s="6" t="n"/>
      <c r="I186" s="6" t="n"/>
      <c r="J186" s="7">
        <f>IF(D186="","",IFERROR(VLOOKUP(D186,'Categorias'!$A$2:$B$15,2,FALSE),"Categoria não cadastrada"))</f>
        <v/>
      </c>
      <c r="K186" s="8">
        <f>IF(COUNTA(B186:I186)=0,"",SUM($H$2:H186)-SUM($I$2:I186))</f>
        <v/>
      </c>
      <c r="L186" s="2">
        <f>IF(COUNTA(C186:I186)=0,"",IF(AND(C186="Entrada",H186&gt;0,I186=0),"OK",IF(AND(C186="Saída",I186&gt;0,H186=0),"OK","Revisar")))</f>
        <v/>
      </c>
      <c r="M186" s="5" t="n"/>
    </row>
    <row r="187">
      <c r="A187" s="9">
        <f>IF(B187="","",COUNT($B$2:B187))</f>
        <v/>
      </c>
      <c r="B187" s="22" t="n"/>
      <c r="C187" s="4" t="n"/>
      <c r="D187" s="5" t="n"/>
      <c r="E187" s="5" t="n"/>
      <c r="F187" s="5" t="n"/>
      <c r="G187" s="4" t="n"/>
      <c r="H187" s="6" t="n"/>
      <c r="I187" s="6" t="n"/>
      <c r="J187" s="10">
        <f>IF(D187="","",IFERROR(VLOOKUP(D187,'Categorias'!$A$2:$B$15,2,FALSE),"Categoria não cadastrada"))</f>
        <v/>
      </c>
      <c r="K187" s="11">
        <f>IF(COUNTA(B187:I187)=0,"",SUM($H$2:H187)-SUM($I$2:I187))</f>
        <v/>
      </c>
      <c r="L187" s="9">
        <f>IF(COUNTA(C187:I187)=0,"",IF(AND(C187="Entrada",H187&gt;0,I187=0),"OK",IF(AND(C187="Saída",I187&gt;0,H187=0),"OK","Revisar")))</f>
        <v/>
      </c>
      <c r="M187" s="5" t="n"/>
    </row>
    <row r="188">
      <c r="A188" s="2">
        <f>IF(B188="","",COUNT($B$2:B188))</f>
        <v/>
      </c>
      <c r="B188" s="22" t="n"/>
      <c r="C188" s="4" t="n"/>
      <c r="D188" s="5" t="n"/>
      <c r="E188" s="5" t="n"/>
      <c r="F188" s="5" t="n"/>
      <c r="G188" s="4" t="n"/>
      <c r="H188" s="6" t="n"/>
      <c r="I188" s="6" t="n"/>
      <c r="J188" s="7">
        <f>IF(D188="","",IFERROR(VLOOKUP(D188,'Categorias'!$A$2:$B$15,2,FALSE),"Categoria não cadastrada"))</f>
        <v/>
      </c>
      <c r="K188" s="8">
        <f>IF(COUNTA(B188:I188)=0,"",SUM($H$2:H188)-SUM($I$2:I188))</f>
        <v/>
      </c>
      <c r="L188" s="2">
        <f>IF(COUNTA(C188:I188)=0,"",IF(AND(C188="Entrada",H188&gt;0,I188=0),"OK",IF(AND(C188="Saída",I188&gt;0,H188=0),"OK","Revisar")))</f>
        <v/>
      </c>
      <c r="M188" s="5" t="n"/>
    </row>
    <row r="189">
      <c r="A189" s="9">
        <f>IF(B189="","",COUNT($B$2:B189))</f>
        <v/>
      </c>
      <c r="B189" s="22" t="n"/>
      <c r="C189" s="4" t="n"/>
      <c r="D189" s="5" t="n"/>
      <c r="E189" s="5" t="n"/>
      <c r="F189" s="5" t="n"/>
      <c r="G189" s="4" t="n"/>
      <c r="H189" s="6" t="n"/>
      <c r="I189" s="6" t="n"/>
      <c r="J189" s="10">
        <f>IF(D189="","",IFERROR(VLOOKUP(D189,'Categorias'!$A$2:$B$15,2,FALSE),"Categoria não cadastrada"))</f>
        <v/>
      </c>
      <c r="K189" s="11">
        <f>IF(COUNTA(B189:I189)=0,"",SUM($H$2:H189)-SUM($I$2:I189))</f>
        <v/>
      </c>
      <c r="L189" s="9">
        <f>IF(COUNTA(C189:I189)=0,"",IF(AND(C189="Entrada",H189&gt;0,I189=0),"OK",IF(AND(C189="Saída",I189&gt;0,H189=0),"OK","Revisar")))</f>
        <v/>
      </c>
      <c r="M189" s="5" t="n"/>
    </row>
    <row r="190">
      <c r="A190" s="2">
        <f>IF(B190="","",COUNT($B$2:B190))</f>
        <v/>
      </c>
      <c r="B190" s="22" t="n"/>
      <c r="C190" s="4" t="n"/>
      <c r="D190" s="5" t="n"/>
      <c r="E190" s="5" t="n"/>
      <c r="F190" s="5" t="n"/>
      <c r="G190" s="4" t="n"/>
      <c r="H190" s="6" t="n"/>
      <c r="I190" s="6" t="n"/>
      <c r="J190" s="7">
        <f>IF(D190="","",IFERROR(VLOOKUP(D190,'Categorias'!$A$2:$B$15,2,FALSE),"Categoria não cadastrada"))</f>
        <v/>
      </c>
      <c r="K190" s="8">
        <f>IF(COUNTA(B190:I190)=0,"",SUM($H$2:H190)-SUM($I$2:I190))</f>
        <v/>
      </c>
      <c r="L190" s="2">
        <f>IF(COUNTA(C190:I190)=0,"",IF(AND(C190="Entrada",H190&gt;0,I190=0),"OK",IF(AND(C190="Saída",I190&gt;0,H190=0),"OK","Revisar")))</f>
        <v/>
      </c>
      <c r="M190" s="5" t="n"/>
    </row>
    <row r="191">
      <c r="A191" s="9">
        <f>IF(B191="","",COUNT($B$2:B191))</f>
        <v/>
      </c>
      <c r="B191" s="22" t="n"/>
      <c r="C191" s="4" t="n"/>
      <c r="D191" s="5" t="n"/>
      <c r="E191" s="5" t="n"/>
      <c r="F191" s="5" t="n"/>
      <c r="G191" s="4" t="n"/>
      <c r="H191" s="6" t="n"/>
      <c r="I191" s="6" t="n"/>
      <c r="J191" s="10">
        <f>IF(D191="","",IFERROR(VLOOKUP(D191,'Categorias'!$A$2:$B$15,2,FALSE),"Categoria não cadastrada"))</f>
        <v/>
      </c>
      <c r="K191" s="11">
        <f>IF(COUNTA(B191:I191)=0,"",SUM($H$2:H191)-SUM($I$2:I191))</f>
        <v/>
      </c>
      <c r="L191" s="9">
        <f>IF(COUNTA(C191:I191)=0,"",IF(AND(C191="Entrada",H191&gt;0,I191=0),"OK",IF(AND(C191="Saída",I191&gt;0,H191=0),"OK","Revisar")))</f>
        <v/>
      </c>
      <c r="M191" s="5" t="n"/>
    </row>
    <row r="192">
      <c r="A192" s="2">
        <f>IF(B192="","",COUNT($B$2:B192))</f>
        <v/>
      </c>
      <c r="B192" s="22" t="n"/>
      <c r="C192" s="4" t="n"/>
      <c r="D192" s="5" t="n"/>
      <c r="E192" s="5" t="n"/>
      <c r="F192" s="5" t="n"/>
      <c r="G192" s="4" t="n"/>
      <c r="H192" s="6" t="n"/>
      <c r="I192" s="6" t="n"/>
      <c r="J192" s="7">
        <f>IF(D192="","",IFERROR(VLOOKUP(D192,'Categorias'!$A$2:$B$15,2,FALSE),"Categoria não cadastrada"))</f>
        <v/>
      </c>
      <c r="K192" s="8">
        <f>IF(COUNTA(B192:I192)=0,"",SUM($H$2:H192)-SUM($I$2:I192))</f>
        <v/>
      </c>
      <c r="L192" s="2">
        <f>IF(COUNTA(C192:I192)=0,"",IF(AND(C192="Entrada",H192&gt;0,I192=0),"OK",IF(AND(C192="Saída",I192&gt;0,H192=0),"OK","Revisar")))</f>
        <v/>
      </c>
      <c r="M192" s="5" t="n"/>
    </row>
    <row r="193">
      <c r="A193" s="9">
        <f>IF(B193="","",COUNT($B$2:B193))</f>
        <v/>
      </c>
      <c r="B193" s="22" t="n"/>
      <c r="C193" s="4" t="n"/>
      <c r="D193" s="5" t="n"/>
      <c r="E193" s="5" t="n"/>
      <c r="F193" s="5" t="n"/>
      <c r="G193" s="4" t="n"/>
      <c r="H193" s="6" t="n"/>
      <c r="I193" s="6" t="n"/>
      <c r="J193" s="10">
        <f>IF(D193="","",IFERROR(VLOOKUP(D193,'Categorias'!$A$2:$B$15,2,FALSE),"Categoria não cadastrada"))</f>
        <v/>
      </c>
      <c r="K193" s="11">
        <f>IF(COUNTA(B193:I193)=0,"",SUM($H$2:H193)-SUM($I$2:I193))</f>
        <v/>
      </c>
      <c r="L193" s="9">
        <f>IF(COUNTA(C193:I193)=0,"",IF(AND(C193="Entrada",H193&gt;0,I193=0),"OK",IF(AND(C193="Saída",I193&gt;0,H193=0),"OK","Revisar")))</f>
        <v/>
      </c>
      <c r="M193" s="5" t="n"/>
    </row>
    <row r="194">
      <c r="A194" s="2">
        <f>IF(B194="","",COUNT($B$2:B194))</f>
        <v/>
      </c>
      <c r="B194" s="22" t="n"/>
      <c r="C194" s="4" t="n"/>
      <c r="D194" s="5" t="n"/>
      <c r="E194" s="5" t="n"/>
      <c r="F194" s="5" t="n"/>
      <c r="G194" s="4" t="n"/>
      <c r="H194" s="6" t="n"/>
      <c r="I194" s="6" t="n"/>
      <c r="J194" s="7">
        <f>IF(D194="","",IFERROR(VLOOKUP(D194,'Categorias'!$A$2:$B$15,2,FALSE),"Categoria não cadastrada"))</f>
        <v/>
      </c>
      <c r="K194" s="8">
        <f>IF(COUNTA(B194:I194)=0,"",SUM($H$2:H194)-SUM($I$2:I194))</f>
        <v/>
      </c>
      <c r="L194" s="2">
        <f>IF(COUNTA(C194:I194)=0,"",IF(AND(C194="Entrada",H194&gt;0,I194=0),"OK",IF(AND(C194="Saída",I194&gt;0,H194=0),"OK","Revisar")))</f>
        <v/>
      </c>
      <c r="M194" s="5" t="n"/>
    </row>
    <row r="195">
      <c r="A195" s="9">
        <f>IF(B195="","",COUNT($B$2:B195))</f>
        <v/>
      </c>
      <c r="B195" s="22" t="n"/>
      <c r="C195" s="4" t="n"/>
      <c r="D195" s="5" t="n"/>
      <c r="E195" s="5" t="n"/>
      <c r="F195" s="5" t="n"/>
      <c r="G195" s="4" t="n"/>
      <c r="H195" s="6" t="n"/>
      <c r="I195" s="6" t="n"/>
      <c r="J195" s="10">
        <f>IF(D195="","",IFERROR(VLOOKUP(D195,'Categorias'!$A$2:$B$15,2,FALSE),"Categoria não cadastrada"))</f>
        <v/>
      </c>
      <c r="K195" s="11">
        <f>IF(COUNTA(B195:I195)=0,"",SUM($H$2:H195)-SUM($I$2:I195))</f>
        <v/>
      </c>
      <c r="L195" s="9">
        <f>IF(COUNTA(C195:I195)=0,"",IF(AND(C195="Entrada",H195&gt;0,I195=0),"OK",IF(AND(C195="Saída",I195&gt;0,H195=0),"OK","Revisar")))</f>
        <v/>
      </c>
      <c r="M195" s="5" t="n"/>
    </row>
    <row r="196">
      <c r="A196" s="2">
        <f>IF(B196="","",COUNT($B$2:B196))</f>
        <v/>
      </c>
      <c r="B196" s="22" t="n"/>
      <c r="C196" s="4" t="n"/>
      <c r="D196" s="5" t="n"/>
      <c r="E196" s="5" t="n"/>
      <c r="F196" s="5" t="n"/>
      <c r="G196" s="4" t="n"/>
      <c r="H196" s="6" t="n"/>
      <c r="I196" s="6" t="n"/>
      <c r="J196" s="7">
        <f>IF(D196="","",IFERROR(VLOOKUP(D196,'Categorias'!$A$2:$B$15,2,FALSE),"Categoria não cadastrada"))</f>
        <v/>
      </c>
      <c r="K196" s="8">
        <f>IF(COUNTA(B196:I196)=0,"",SUM($H$2:H196)-SUM($I$2:I196))</f>
        <v/>
      </c>
      <c r="L196" s="2">
        <f>IF(COUNTA(C196:I196)=0,"",IF(AND(C196="Entrada",H196&gt;0,I196=0),"OK",IF(AND(C196="Saída",I196&gt;0,H196=0),"OK","Revisar")))</f>
        <v/>
      </c>
      <c r="M196" s="5" t="n"/>
    </row>
    <row r="197">
      <c r="A197" s="9">
        <f>IF(B197="","",COUNT($B$2:B197))</f>
        <v/>
      </c>
      <c r="B197" s="22" t="n"/>
      <c r="C197" s="4" t="n"/>
      <c r="D197" s="5" t="n"/>
      <c r="E197" s="5" t="n"/>
      <c r="F197" s="5" t="n"/>
      <c r="G197" s="4" t="n"/>
      <c r="H197" s="6" t="n"/>
      <c r="I197" s="6" t="n"/>
      <c r="J197" s="10">
        <f>IF(D197="","",IFERROR(VLOOKUP(D197,'Categorias'!$A$2:$B$15,2,FALSE),"Categoria não cadastrada"))</f>
        <v/>
      </c>
      <c r="K197" s="11">
        <f>IF(COUNTA(B197:I197)=0,"",SUM($H$2:H197)-SUM($I$2:I197))</f>
        <v/>
      </c>
      <c r="L197" s="9">
        <f>IF(COUNTA(C197:I197)=0,"",IF(AND(C197="Entrada",H197&gt;0,I197=0),"OK",IF(AND(C197="Saída",I197&gt;0,H197=0),"OK","Revisar")))</f>
        <v/>
      </c>
      <c r="M197" s="5" t="n"/>
    </row>
    <row r="198">
      <c r="A198" s="2">
        <f>IF(B198="","",COUNT($B$2:B198))</f>
        <v/>
      </c>
      <c r="B198" s="22" t="n"/>
      <c r="C198" s="4" t="n"/>
      <c r="D198" s="5" t="n"/>
      <c r="E198" s="5" t="n"/>
      <c r="F198" s="5" t="n"/>
      <c r="G198" s="4" t="n"/>
      <c r="H198" s="6" t="n"/>
      <c r="I198" s="6" t="n"/>
      <c r="J198" s="7">
        <f>IF(D198="","",IFERROR(VLOOKUP(D198,'Categorias'!$A$2:$B$15,2,FALSE),"Categoria não cadastrada"))</f>
        <v/>
      </c>
      <c r="K198" s="8">
        <f>IF(COUNTA(B198:I198)=0,"",SUM($H$2:H198)-SUM($I$2:I198))</f>
        <v/>
      </c>
      <c r="L198" s="2">
        <f>IF(COUNTA(C198:I198)=0,"",IF(AND(C198="Entrada",H198&gt;0,I198=0),"OK",IF(AND(C198="Saída",I198&gt;0,H198=0),"OK","Revisar")))</f>
        <v/>
      </c>
      <c r="M198" s="5" t="n"/>
    </row>
    <row r="199">
      <c r="A199" s="9">
        <f>IF(B199="","",COUNT($B$2:B199))</f>
        <v/>
      </c>
      <c r="B199" s="22" t="n"/>
      <c r="C199" s="4" t="n"/>
      <c r="D199" s="5" t="n"/>
      <c r="E199" s="5" t="n"/>
      <c r="F199" s="5" t="n"/>
      <c r="G199" s="4" t="n"/>
      <c r="H199" s="6" t="n"/>
      <c r="I199" s="6" t="n"/>
      <c r="J199" s="10">
        <f>IF(D199="","",IFERROR(VLOOKUP(D199,'Categorias'!$A$2:$B$15,2,FALSE),"Categoria não cadastrada"))</f>
        <v/>
      </c>
      <c r="K199" s="11">
        <f>IF(COUNTA(B199:I199)=0,"",SUM($H$2:H199)-SUM($I$2:I199))</f>
        <v/>
      </c>
      <c r="L199" s="9">
        <f>IF(COUNTA(C199:I199)=0,"",IF(AND(C199="Entrada",H199&gt;0,I199=0),"OK",IF(AND(C199="Saída",I199&gt;0,H199=0),"OK","Revisar")))</f>
        <v/>
      </c>
      <c r="M199" s="5" t="n"/>
    </row>
    <row r="200">
      <c r="A200" s="2">
        <f>IF(B200="","",COUNT($B$2:B200))</f>
        <v/>
      </c>
      <c r="B200" s="22" t="n"/>
      <c r="C200" s="4" t="n"/>
      <c r="D200" s="5" t="n"/>
      <c r="E200" s="5" t="n"/>
      <c r="F200" s="5" t="n"/>
      <c r="G200" s="4" t="n"/>
      <c r="H200" s="6" t="n"/>
      <c r="I200" s="6" t="n"/>
      <c r="J200" s="7">
        <f>IF(D200="","",IFERROR(VLOOKUP(D200,'Categorias'!$A$2:$B$15,2,FALSE),"Categoria não cadastrada"))</f>
        <v/>
      </c>
      <c r="K200" s="8">
        <f>IF(COUNTA(B200:I200)=0,"",SUM($H$2:H200)-SUM($I$2:I200))</f>
        <v/>
      </c>
      <c r="L200" s="2">
        <f>IF(COUNTA(C200:I200)=0,"",IF(AND(C200="Entrada",H200&gt;0,I200=0),"OK",IF(AND(C200="Saída",I200&gt;0,H200=0),"OK","Revisar")))</f>
        <v/>
      </c>
      <c r="M200" s="5" t="n"/>
    </row>
    <row r="201">
      <c r="A201" s="9">
        <f>IF(B201="","",COUNT($B$2:B201))</f>
        <v/>
      </c>
      <c r="B201" s="22" t="n"/>
      <c r="C201" s="4" t="n"/>
      <c r="D201" s="5" t="n"/>
      <c r="E201" s="5" t="n"/>
      <c r="F201" s="5" t="n"/>
      <c r="G201" s="4" t="n"/>
      <c r="H201" s="6" t="n"/>
      <c r="I201" s="6" t="n"/>
      <c r="J201" s="10">
        <f>IF(D201="","",IFERROR(VLOOKUP(D201,'Categorias'!$A$2:$B$15,2,FALSE),"Categoria não cadastrada"))</f>
        <v/>
      </c>
      <c r="K201" s="11">
        <f>IF(COUNTA(B201:I201)=0,"",SUM($H$2:H201)-SUM($I$2:I201))</f>
        <v/>
      </c>
      <c r="L201" s="9">
        <f>IF(COUNTA(C201:I201)=0,"",IF(AND(C201="Entrada",H201&gt;0,I201=0),"OK",IF(AND(C201="Saída",I201&gt;0,H201=0),"OK","Revisar")))</f>
        <v/>
      </c>
      <c r="M201" s="5" t="n"/>
    </row>
    <row r="202">
      <c r="A202" s="2">
        <f>IF(B202="","",COUNT($B$2:B202))</f>
        <v/>
      </c>
      <c r="B202" s="22" t="n"/>
      <c r="C202" s="4" t="n"/>
      <c r="D202" s="5" t="n"/>
      <c r="E202" s="5" t="n"/>
      <c r="F202" s="5" t="n"/>
      <c r="G202" s="4" t="n"/>
      <c r="H202" s="6" t="n"/>
      <c r="I202" s="6" t="n"/>
      <c r="J202" s="7">
        <f>IF(D202="","",IFERROR(VLOOKUP(D202,'Categorias'!$A$2:$B$15,2,FALSE),"Categoria não cadastrada"))</f>
        <v/>
      </c>
      <c r="K202" s="8">
        <f>IF(COUNTA(B202:I202)=0,"",SUM($H$2:H202)-SUM($I$2:I202))</f>
        <v/>
      </c>
      <c r="L202" s="2">
        <f>IF(COUNTA(C202:I202)=0,"",IF(AND(C202="Entrada",H202&gt;0,I202=0),"OK",IF(AND(C202="Saída",I202&gt;0,H202=0),"OK","Revisar")))</f>
        <v/>
      </c>
      <c r="M202" s="5" t="n"/>
    </row>
    <row r="203">
      <c r="A203" s="9">
        <f>IF(B203="","",COUNT($B$2:B203))</f>
        <v/>
      </c>
      <c r="B203" s="22" t="n"/>
      <c r="C203" s="4" t="n"/>
      <c r="D203" s="5" t="n"/>
      <c r="E203" s="5" t="n"/>
      <c r="F203" s="5" t="n"/>
      <c r="G203" s="4" t="n"/>
      <c r="H203" s="6" t="n"/>
      <c r="I203" s="6" t="n"/>
      <c r="J203" s="10">
        <f>IF(D203="","",IFERROR(VLOOKUP(D203,'Categorias'!$A$2:$B$15,2,FALSE),"Categoria não cadastrada"))</f>
        <v/>
      </c>
      <c r="K203" s="11">
        <f>IF(COUNTA(B203:I203)=0,"",SUM($H$2:H203)-SUM($I$2:I203))</f>
        <v/>
      </c>
      <c r="L203" s="9">
        <f>IF(COUNTA(C203:I203)=0,"",IF(AND(C203="Entrada",H203&gt;0,I203=0),"OK",IF(AND(C203="Saída",I203&gt;0,H203=0),"OK","Revisar")))</f>
        <v/>
      </c>
      <c r="M203" s="5" t="n"/>
    </row>
    <row r="204">
      <c r="A204" s="2">
        <f>IF(B204="","",COUNT($B$2:B204))</f>
        <v/>
      </c>
      <c r="B204" s="22" t="n"/>
      <c r="C204" s="4" t="n"/>
      <c r="D204" s="5" t="n"/>
      <c r="E204" s="5" t="n"/>
      <c r="F204" s="5" t="n"/>
      <c r="G204" s="4" t="n"/>
      <c r="H204" s="6" t="n"/>
      <c r="I204" s="6" t="n"/>
      <c r="J204" s="7">
        <f>IF(D204="","",IFERROR(VLOOKUP(D204,'Categorias'!$A$2:$B$15,2,FALSE),"Categoria não cadastrada"))</f>
        <v/>
      </c>
      <c r="K204" s="8">
        <f>IF(COUNTA(B204:I204)=0,"",SUM($H$2:H204)-SUM($I$2:I204))</f>
        <v/>
      </c>
      <c r="L204" s="2">
        <f>IF(COUNTA(C204:I204)=0,"",IF(AND(C204="Entrada",H204&gt;0,I204=0),"OK",IF(AND(C204="Saída",I204&gt;0,H204=0),"OK","Revisar")))</f>
        <v/>
      </c>
      <c r="M204" s="5" t="n"/>
    </row>
    <row r="205">
      <c r="A205" s="9">
        <f>IF(B205="","",COUNT($B$2:B205))</f>
        <v/>
      </c>
      <c r="B205" s="22" t="n"/>
      <c r="C205" s="4" t="n"/>
      <c r="D205" s="5" t="n"/>
      <c r="E205" s="5" t="n"/>
      <c r="F205" s="5" t="n"/>
      <c r="G205" s="4" t="n"/>
      <c r="H205" s="6" t="n"/>
      <c r="I205" s="6" t="n"/>
      <c r="J205" s="10">
        <f>IF(D205="","",IFERROR(VLOOKUP(D205,'Categorias'!$A$2:$B$15,2,FALSE),"Categoria não cadastrada"))</f>
        <v/>
      </c>
      <c r="K205" s="11">
        <f>IF(COUNTA(B205:I205)=0,"",SUM($H$2:H205)-SUM($I$2:I205))</f>
        <v/>
      </c>
      <c r="L205" s="9">
        <f>IF(COUNTA(C205:I205)=0,"",IF(AND(C205="Entrada",H205&gt;0,I205=0),"OK",IF(AND(C205="Saída",I205&gt;0,H205=0),"OK","Revisar")))</f>
        <v/>
      </c>
      <c r="M205" s="5" t="n"/>
    </row>
    <row r="206">
      <c r="A206" s="2">
        <f>IF(B206="","",COUNT($B$2:B206))</f>
        <v/>
      </c>
      <c r="B206" s="22" t="n"/>
      <c r="C206" s="4" t="n"/>
      <c r="D206" s="5" t="n"/>
      <c r="E206" s="5" t="n"/>
      <c r="F206" s="5" t="n"/>
      <c r="G206" s="4" t="n"/>
      <c r="H206" s="6" t="n"/>
      <c r="I206" s="6" t="n"/>
      <c r="J206" s="7">
        <f>IF(D206="","",IFERROR(VLOOKUP(D206,'Categorias'!$A$2:$B$15,2,FALSE),"Categoria não cadastrada"))</f>
        <v/>
      </c>
      <c r="K206" s="8">
        <f>IF(COUNTA(B206:I206)=0,"",SUM($H$2:H206)-SUM($I$2:I206))</f>
        <v/>
      </c>
      <c r="L206" s="2">
        <f>IF(COUNTA(C206:I206)=0,"",IF(AND(C206="Entrada",H206&gt;0,I206=0),"OK",IF(AND(C206="Saída",I206&gt;0,H206=0),"OK","Revisar")))</f>
        <v/>
      </c>
      <c r="M206" s="5" t="n"/>
    </row>
    <row r="207">
      <c r="A207" s="9">
        <f>IF(B207="","",COUNT($B$2:B207))</f>
        <v/>
      </c>
      <c r="B207" s="22" t="n"/>
      <c r="C207" s="4" t="n"/>
      <c r="D207" s="5" t="n"/>
      <c r="E207" s="5" t="n"/>
      <c r="F207" s="5" t="n"/>
      <c r="G207" s="4" t="n"/>
      <c r="H207" s="6" t="n"/>
      <c r="I207" s="6" t="n"/>
      <c r="J207" s="10">
        <f>IF(D207="","",IFERROR(VLOOKUP(D207,'Categorias'!$A$2:$B$15,2,FALSE),"Categoria não cadastrada"))</f>
        <v/>
      </c>
      <c r="K207" s="11">
        <f>IF(COUNTA(B207:I207)=0,"",SUM($H$2:H207)-SUM($I$2:I207))</f>
        <v/>
      </c>
      <c r="L207" s="9">
        <f>IF(COUNTA(C207:I207)=0,"",IF(AND(C207="Entrada",H207&gt;0,I207=0),"OK",IF(AND(C207="Saída",I207&gt;0,H207=0),"OK","Revisar")))</f>
        <v/>
      </c>
      <c r="M207" s="5" t="n"/>
    </row>
    <row r="208">
      <c r="A208" s="2">
        <f>IF(B208="","",COUNT($B$2:B208))</f>
        <v/>
      </c>
      <c r="B208" s="22" t="n"/>
      <c r="C208" s="4" t="n"/>
      <c r="D208" s="5" t="n"/>
      <c r="E208" s="5" t="n"/>
      <c r="F208" s="5" t="n"/>
      <c r="G208" s="4" t="n"/>
      <c r="H208" s="6" t="n"/>
      <c r="I208" s="6" t="n"/>
      <c r="J208" s="7">
        <f>IF(D208="","",IFERROR(VLOOKUP(D208,'Categorias'!$A$2:$B$15,2,FALSE),"Categoria não cadastrada"))</f>
        <v/>
      </c>
      <c r="K208" s="8">
        <f>IF(COUNTA(B208:I208)=0,"",SUM($H$2:H208)-SUM($I$2:I208))</f>
        <v/>
      </c>
      <c r="L208" s="2">
        <f>IF(COUNTA(C208:I208)=0,"",IF(AND(C208="Entrada",H208&gt;0,I208=0),"OK",IF(AND(C208="Saída",I208&gt;0,H208=0),"OK","Revisar")))</f>
        <v/>
      </c>
      <c r="M208" s="5" t="n"/>
    </row>
    <row r="209">
      <c r="A209" s="9">
        <f>IF(B209="","",COUNT($B$2:B209))</f>
        <v/>
      </c>
      <c r="B209" s="22" t="n"/>
      <c r="C209" s="4" t="n"/>
      <c r="D209" s="5" t="n"/>
      <c r="E209" s="5" t="n"/>
      <c r="F209" s="5" t="n"/>
      <c r="G209" s="4" t="n"/>
      <c r="H209" s="6" t="n"/>
      <c r="I209" s="6" t="n"/>
      <c r="J209" s="10">
        <f>IF(D209="","",IFERROR(VLOOKUP(D209,'Categorias'!$A$2:$B$15,2,FALSE),"Categoria não cadastrada"))</f>
        <v/>
      </c>
      <c r="K209" s="11">
        <f>IF(COUNTA(B209:I209)=0,"",SUM($H$2:H209)-SUM($I$2:I209))</f>
        <v/>
      </c>
      <c r="L209" s="9">
        <f>IF(COUNTA(C209:I209)=0,"",IF(AND(C209="Entrada",H209&gt;0,I209=0),"OK",IF(AND(C209="Saída",I209&gt;0,H209=0),"OK","Revisar")))</f>
        <v/>
      </c>
      <c r="M209" s="5" t="n"/>
    </row>
    <row r="210">
      <c r="A210" s="2">
        <f>IF(B210="","",COUNT($B$2:B210))</f>
        <v/>
      </c>
      <c r="B210" s="22" t="n"/>
      <c r="C210" s="4" t="n"/>
      <c r="D210" s="5" t="n"/>
      <c r="E210" s="5" t="n"/>
      <c r="F210" s="5" t="n"/>
      <c r="G210" s="4" t="n"/>
      <c r="H210" s="6" t="n"/>
      <c r="I210" s="6" t="n"/>
      <c r="J210" s="7">
        <f>IF(D210="","",IFERROR(VLOOKUP(D210,'Categorias'!$A$2:$B$15,2,FALSE),"Categoria não cadastrada"))</f>
        <v/>
      </c>
      <c r="K210" s="8">
        <f>IF(COUNTA(B210:I210)=0,"",SUM($H$2:H210)-SUM($I$2:I210))</f>
        <v/>
      </c>
      <c r="L210" s="2">
        <f>IF(COUNTA(C210:I210)=0,"",IF(AND(C210="Entrada",H210&gt;0,I210=0),"OK",IF(AND(C210="Saída",I210&gt;0,H210=0),"OK","Revisar")))</f>
        <v/>
      </c>
      <c r="M210" s="5" t="n"/>
    </row>
    <row r="211">
      <c r="A211" s="9">
        <f>IF(B211="","",COUNT($B$2:B211))</f>
        <v/>
      </c>
      <c r="B211" s="22" t="n"/>
      <c r="C211" s="4" t="n"/>
      <c r="D211" s="5" t="n"/>
      <c r="E211" s="5" t="n"/>
      <c r="F211" s="5" t="n"/>
      <c r="G211" s="4" t="n"/>
      <c r="H211" s="6" t="n"/>
      <c r="I211" s="6" t="n"/>
      <c r="J211" s="10">
        <f>IF(D211="","",IFERROR(VLOOKUP(D211,'Categorias'!$A$2:$B$15,2,FALSE),"Categoria não cadastrada"))</f>
        <v/>
      </c>
      <c r="K211" s="11">
        <f>IF(COUNTA(B211:I211)=0,"",SUM($H$2:H211)-SUM($I$2:I211))</f>
        <v/>
      </c>
      <c r="L211" s="9">
        <f>IF(COUNTA(C211:I211)=0,"",IF(AND(C211="Entrada",H211&gt;0,I211=0),"OK",IF(AND(C211="Saída",I211&gt;0,H211=0),"OK","Revisar")))</f>
        <v/>
      </c>
      <c r="M211" s="5" t="n"/>
    </row>
    <row r="212">
      <c r="A212" s="2">
        <f>IF(B212="","",COUNT($B$2:B212))</f>
        <v/>
      </c>
      <c r="B212" s="22" t="n"/>
      <c r="C212" s="4" t="n"/>
      <c r="D212" s="5" t="n"/>
      <c r="E212" s="5" t="n"/>
      <c r="F212" s="5" t="n"/>
      <c r="G212" s="4" t="n"/>
      <c r="H212" s="6" t="n"/>
      <c r="I212" s="6" t="n"/>
      <c r="J212" s="7">
        <f>IF(D212="","",IFERROR(VLOOKUP(D212,'Categorias'!$A$2:$B$15,2,FALSE),"Categoria não cadastrada"))</f>
        <v/>
      </c>
      <c r="K212" s="8">
        <f>IF(COUNTA(B212:I212)=0,"",SUM($H$2:H212)-SUM($I$2:I212))</f>
        <v/>
      </c>
      <c r="L212" s="2">
        <f>IF(COUNTA(C212:I212)=0,"",IF(AND(C212="Entrada",H212&gt;0,I212=0),"OK",IF(AND(C212="Saída",I212&gt;0,H212=0),"OK","Revisar")))</f>
        <v/>
      </c>
      <c r="M212" s="5" t="n"/>
    </row>
    <row r="213">
      <c r="A213" s="9">
        <f>IF(B213="","",COUNT($B$2:B213))</f>
        <v/>
      </c>
      <c r="B213" s="22" t="n"/>
      <c r="C213" s="4" t="n"/>
      <c r="D213" s="5" t="n"/>
      <c r="E213" s="5" t="n"/>
      <c r="F213" s="5" t="n"/>
      <c r="G213" s="4" t="n"/>
      <c r="H213" s="6" t="n"/>
      <c r="I213" s="6" t="n"/>
      <c r="J213" s="10">
        <f>IF(D213="","",IFERROR(VLOOKUP(D213,'Categorias'!$A$2:$B$15,2,FALSE),"Categoria não cadastrada"))</f>
        <v/>
      </c>
      <c r="K213" s="11">
        <f>IF(COUNTA(B213:I213)=0,"",SUM($H$2:H213)-SUM($I$2:I213))</f>
        <v/>
      </c>
      <c r="L213" s="9">
        <f>IF(COUNTA(C213:I213)=0,"",IF(AND(C213="Entrada",H213&gt;0,I213=0),"OK",IF(AND(C213="Saída",I213&gt;0,H213=0),"OK","Revisar")))</f>
        <v/>
      </c>
      <c r="M213" s="5" t="n"/>
    </row>
    <row r="214">
      <c r="A214" s="2">
        <f>IF(B214="","",COUNT($B$2:B214))</f>
        <v/>
      </c>
      <c r="B214" s="22" t="n"/>
      <c r="C214" s="4" t="n"/>
      <c r="D214" s="5" t="n"/>
      <c r="E214" s="5" t="n"/>
      <c r="F214" s="5" t="n"/>
      <c r="G214" s="4" t="n"/>
      <c r="H214" s="6" t="n"/>
      <c r="I214" s="6" t="n"/>
      <c r="J214" s="7">
        <f>IF(D214="","",IFERROR(VLOOKUP(D214,'Categorias'!$A$2:$B$15,2,FALSE),"Categoria não cadastrada"))</f>
        <v/>
      </c>
      <c r="K214" s="8">
        <f>IF(COUNTA(B214:I214)=0,"",SUM($H$2:H214)-SUM($I$2:I214))</f>
        <v/>
      </c>
      <c r="L214" s="2">
        <f>IF(COUNTA(C214:I214)=0,"",IF(AND(C214="Entrada",H214&gt;0,I214=0),"OK",IF(AND(C214="Saída",I214&gt;0,H214=0),"OK","Revisar")))</f>
        <v/>
      </c>
      <c r="M214" s="5" t="n"/>
    </row>
    <row r="215">
      <c r="A215" s="9">
        <f>IF(B215="","",COUNT($B$2:B215))</f>
        <v/>
      </c>
      <c r="B215" s="22" t="n"/>
      <c r="C215" s="4" t="n"/>
      <c r="D215" s="5" t="n"/>
      <c r="E215" s="5" t="n"/>
      <c r="F215" s="5" t="n"/>
      <c r="G215" s="4" t="n"/>
      <c r="H215" s="6" t="n"/>
      <c r="I215" s="6" t="n"/>
      <c r="J215" s="10">
        <f>IF(D215="","",IFERROR(VLOOKUP(D215,'Categorias'!$A$2:$B$15,2,FALSE),"Categoria não cadastrada"))</f>
        <v/>
      </c>
      <c r="K215" s="11">
        <f>IF(COUNTA(B215:I215)=0,"",SUM($H$2:H215)-SUM($I$2:I215))</f>
        <v/>
      </c>
      <c r="L215" s="9">
        <f>IF(COUNTA(C215:I215)=0,"",IF(AND(C215="Entrada",H215&gt;0,I215=0),"OK",IF(AND(C215="Saída",I215&gt;0,H215=0),"OK","Revisar")))</f>
        <v/>
      </c>
      <c r="M215" s="5" t="n"/>
    </row>
    <row r="216">
      <c r="A216" s="2">
        <f>IF(B216="","",COUNT($B$2:B216))</f>
        <v/>
      </c>
      <c r="B216" s="22" t="n"/>
      <c r="C216" s="4" t="n"/>
      <c r="D216" s="5" t="n"/>
      <c r="E216" s="5" t="n"/>
      <c r="F216" s="5" t="n"/>
      <c r="G216" s="4" t="n"/>
      <c r="H216" s="6" t="n"/>
      <c r="I216" s="6" t="n"/>
      <c r="J216" s="7">
        <f>IF(D216="","",IFERROR(VLOOKUP(D216,'Categorias'!$A$2:$B$15,2,FALSE),"Categoria não cadastrada"))</f>
        <v/>
      </c>
      <c r="K216" s="8">
        <f>IF(COUNTA(B216:I216)=0,"",SUM($H$2:H216)-SUM($I$2:I216))</f>
        <v/>
      </c>
      <c r="L216" s="2">
        <f>IF(COUNTA(C216:I216)=0,"",IF(AND(C216="Entrada",H216&gt;0,I216=0),"OK",IF(AND(C216="Saída",I216&gt;0,H216=0),"OK","Revisar")))</f>
        <v/>
      </c>
      <c r="M216" s="5" t="n"/>
    </row>
    <row r="217">
      <c r="A217" s="9">
        <f>IF(B217="","",COUNT($B$2:B217))</f>
        <v/>
      </c>
      <c r="B217" s="22" t="n"/>
      <c r="C217" s="4" t="n"/>
      <c r="D217" s="5" t="n"/>
      <c r="E217" s="5" t="n"/>
      <c r="F217" s="5" t="n"/>
      <c r="G217" s="4" t="n"/>
      <c r="H217" s="6" t="n"/>
      <c r="I217" s="6" t="n"/>
      <c r="J217" s="10">
        <f>IF(D217="","",IFERROR(VLOOKUP(D217,'Categorias'!$A$2:$B$15,2,FALSE),"Categoria não cadastrada"))</f>
        <v/>
      </c>
      <c r="K217" s="11">
        <f>IF(COUNTA(B217:I217)=0,"",SUM($H$2:H217)-SUM($I$2:I217))</f>
        <v/>
      </c>
      <c r="L217" s="9">
        <f>IF(COUNTA(C217:I217)=0,"",IF(AND(C217="Entrada",H217&gt;0,I217=0),"OK",IF(AND(C217="Saída",I217&gt;0,H217=0),"OK","Revisar")))</f>
        <v/>
      </c>
      <c r="M217" s="5" t="n"/>
    </row>
    <row r="218">
      <c r="A218" s="2">
        <f>IF(B218="","",COUNT($B$2:B218))</f>
        <v/>
      </c>
      <c r="B218" s="22" t="n"/>
      <c r="C218" s="4" t="n"/>
      <c r="D218" s="5" t="n"/>
      <c r="E218" s="5" t="n"/>
      <c r="F218" s="5" t="n"/>
      <c r="G218" s="4" t="n"/>
      <c r="H218" s="6" t="n"/>
      <c r="I218" s="6" t="n"/>
      <c r="J218" s="7">
        <f>IF(D218="","",IFERROR(VLOOKUP(D218,'Categorias'!$A$2:$B$15,2,FALSE),"Categoria não cadastrada"))</f>
        <v/>
      </c>
      <c r="K218" s="8">
        <f>IF(COUNTA(B218:I218)=0,"",SUM($H$2:H218)-SUM($I$2:I218))</f>
        <v/>
      </c>
      <c r="L218" s="2">
        <f>IF(COUNTA(C218:I218)=0,"",IF(AND(C218="Entrada",H218&gt;0,I218=0),"OK",IF(AND(C218="Saída",I218&gt;0,H218=0),"OK","Revisar")))</f>
        <v/>
      </c>
      <c r="M218" s="5" t="n"/>
    </row>
    <row r="219">
      <c r="A219" s="9">
        <f>IF(B219="","",COUNT($B$2:B219))</f>
        <v/>
      </c>
      <c r="B219" s="22" t="n"/>
      <c r="C219" s="4" t="n"/>
      <c r="D219" s="5" t="n"/>
      <c r="E219" s="5" t="n"/>
      <c r="F219" s="5" t="n"/>
      <c r="G219" s="4" t="n"/>
      <c r="H219" s="6" t="n"/>
      <c r="I219" s="6" t="n"/>
      <c r="J219" s="10">
        <f>IF(D219="","",IFERROR(VLOOKUP(D219,'Categorias'!$A$2:$B$15,2,FALSE),"Categoria não cadastrada"))</f>
        <v/>
      </c>
      <c r="K219" s="11">
        <f>IF(COUNTA(B219:I219)=0,"",SUM($H$2:H219)-SUM($I$2:I219))</f>
        <v/>
      </c>
      <c r="L219" s="9">
        <f>IF(COUNTA(C219:I219)=0,"",IF(AND(C219="Entrada",H219&gt;0,I219=0),"OK",IF(AND(C219="Saída",I219&gt;0,H219=0),"OK","Revisar")))</f>
        <v/>
      </c>
      <c r="M219" s="5" t="n"/>
    </row>
    <row r="220">
      <c r="A220" s="2">
        <f>IF(B220="","",COUNT($B$2:B220))</f>
        <v/>
      </c>
      <c r="B220" s="22" t="n"/>
      <c r="C220" s="4" t="n"/>
      <c r="D220" s="5" t="n"/>
      <c r="E220" s="5" t="n"/>
      <c r="F220" s="5" t="n"/>
      <c r="G220" s="4" t="n"/>
      <c r="H220" s="6" t="n"/>
      <c r="I220" s="6" t="n"/>
      <c r="J220" s="7">
        <f>IF(D220="","",IFERROR(VLOOKUP(D220,'Categorias'!$A$2:$B$15,2,FALSE),"Categoria não cadastrada"))</f>
        <v/>
      </c>
      <c r="K220" s="8">
        <f>IF(COUNTA(B220:I220)=0,"",SUM($H$2:H220)-SUM($I$2:I220))</f>
        <v/>
      </c>
      <c r="L220" s="2">
        <f>IF(COUNTA(C220:I220)=0,"",IF(AND(C220="Entrada",H220&gt;0,I220=0),"OK",IF(AND(C220="Saída",I220&gt;0,H220=0),"OK","Revisar")))</f>
        <v/>
      </c>
      <c r="M220" s="5" t="n"/>
    </row>
    <row r="221">
      <c r="A221" s="9">
        <f>IF(B221="","",COUNT($B$2:B221))</f>
        <v/>
      </c>
      <c r="B221" s="22" t="n"/>
      <c r="C221" s="4" t="n"/>
      <c r="D221" s="5" t="n"/>
      <c r="E221" s="5" t="n"/>
      <c r="F221" s="5" t="n"/>
      <c r="G221" s="4" t="n"/>
      <c r="H221" s="6" t="n"/>
      <c r="I221" s="6" t="n"/>
      <c r="J221" s="10">
        <f>IF(D221="","",IFERROR(VLOOKUP(D221,'Categorias'!$A$2:$B$15,2,FALSE),"Categoria não cadastrada"))</f>
        <v/>
      </c>
      <c r="K221" s="11">
        <f>IF(COUNTA(B221:I221)=0,"",SUM($H$2:H221)-SUM($I$2:I221))</f>
        <v/>
      </c>
      <c r="L221" s="9">
        <f>IF(COUNTA(C221:I221)=0,"",IF(AND(C221="Entrada",H221&gt;0,I221=0),"OK",IF(AND(C221="Saída",I221&gt;0,H221=0),"OK","Revisar")))</f>
        <v/>
      </c>
      <c r="M221" s="5" t="n"/>
    </row>
    <row r="222">
      <c r="A222" s="2">
        <f>IF(B222="","",COUNT($B$2:B222))</f>
        <v/>
      </c>
      <c r="B222" s="22" t="n"/>
      <c r="C222" s="4" t="n"/>
      <c r="D222" s="5" t="n"/>
      <c r="E222" s="5" t="n"/>
      <c r="F222" s="5" t="n"/>
      <c r="G222" s="4" t="n"/>
      <c r="H222" s="6" t="n"/>
      <c r="I222" s="6" t="n"/>
      <c r="J222" s="7">
        <f>IF(D222="","",IFERROR(VLOOKUP(D222,'Categorias'!$A$2:$B$15,2,FALSE),"Categoria não cadastrada"))</f>
        <v/>
      </c>
      <c r="K222" s="8">
        <f>IF(COUNTA(B222:I222)=0,"",SUM($H$2:H222)-SUM($I$2:I222))</f>
        <v/>
      </c>
      <c r="L222" s="2">
        <f>IF(COUNTA(C222:I222)=0,"",IF(AND(C222="Entrada",H222&gt;0,I222=0),"OK",IF(AND(C222="Saída",I222&gt;0,H222=0),"OK","Revisar")))</f>
        <v/>
      </c>
      <c r="M222" s="5" t="n"/>
    </row>
    <row r="223">
      <c r="A223" s="9">
        <f>IF(B223="","",COUNT($B$2:B223))</f>
        <v/>
      </c>
      <c r="B223" s="22" t="n"/>
      <c r="C223" s="4" t="n"/>
      <c r="D223" s="5" t="n"/>
      <c r="E223" s="5" t="n"/>
      <c r="F223" s="5" t="n"/>
      <c r="G223" s="4" t="n"/>
      <c r="H223" s="6" t="n"/>
      <c r="I223" s="6" t="n"/>
      <c r="J223" s="10">
        <f>IF(D223="","",IFERROR(VLOOKUP(D223,'Categorias'!$A$2:$B$15,2,FALSE),"Categoria não cadastrada"))</f>
        <v/>
      </c>
      <c r="K223" s="11">
        <f>IF(COUNTA(B223:I223)=0,"",SUM($H$2:H223)-SUM($I$2:I223))</f>
        <v/>
      </c>
      <c r="L223" s="9">
        <f>IF(COUNTA(C223:I223)=0,"",IF(AND(C223="Entrada",H223&gt;0,I223=0),"OK",IF(AND(C223="Saída",I223&gt;0,H223=0),"OK","Revisar")))</f>
        <v/>
      </c>
      <c r="M223" s="5" t="n"/>
    </row>
    <row r="224">
      <c r="A224" s="2">
        <f>IF(B224="","",COUNT($B$2:B224))</f>
        <v/>
      </c>
      <c r="B224" s="22" t="n"/>
      <c r="C224" s="4" t="n"/>
      <c r="D224" s="5" t="n"/>
      <c r="E224" s="5" t="n"/>
      <c r="F224" s="5" t="n"/>
      <c r="G224" s="4" t="n"/>
      <c r="H224" s="6" t="n"/>
      <c r="I224" s="6" t="n"/>
      <c r="J224" s="7">
        <f>IF(D224="","",IFERROR(VLOOKUP(D224,'Categorias'!$A$2:$B$15,2,FALSE),"Categoria não cadastrada"))</f>
        <v/>
      </c>
      <c r="K224" s="8">
        <f>IF(COUNTA(B224:I224)=0,"",SUM($H$2:H224)-SUM($I$2:I224))</f>
        <v/>
      </c>
      <c r="L224" s="2">
        <f>IF(COUNTA(C224:I224)=0,"",IF(AND(C224="Entrada",H224&gt;0,I224=0),"OK",IF(AND(C224="Saída",I224&gt;0,H224=0),"OK","Revisar")))</f>
        <v/>
      </c>
      <c r="M224" s="5" t="n"/>
    </row>
    <row r="225">
      <c r="A225" s="9">
        <f>IF(B225="","",COUNT($B$2:B225))</f>
        <v/>
      </c>
      <c r="B225" s="22" t="n"/>
      <c r="C225" s="4" t="n"/>
      <c r="D225" s="5" t="n"/>
      <c r="E225" s="5" t="n"/>
      <c r="F225" s="5" t="n"/>
      <c r="G225" s="4" t="n"/>
      <c r="H225" s="6" t="n"/>
      <c r="I225" s="6" t="n"/>
      <c r="J225" s="10">
        <f>IF(D225="","",IFERROR(VLOOKUP(D225,'Categorias'!$A$2:$B$15,2,FALSE),"Categoria não cadastrada"))</f>
        <v/>
      </c>
      <c r="K225" s="11">
        <f>IF(COUNTA(B225:I225)=0,"",SUM($H$2:H225)-SUM($I$2:I225))</f>
        <v/>
      </c>
      <c r="L225" s="9">
        <f>IF(COUNTA(C225:I225)=0,"",IF(AND(C225="Entrada",H225&gt;0,I225=0),"OK",IF(AND(C225="Saída",I225&gt;0,H225=0),"OK","Revisar")))</f>
        <v/>
      </c>
      <c r="M225" s="5" t="n"/>
    </row>
    <row r="226">
      <c r="A226" s="2">
        <f>IF(B226="","",COUNT($B$2:B226))</f>
        <v/>
      </c>
      <c r="B226" s="22" t="n"/>
      <c r="C226" s="4" t="n"/>
      <c r="D226" s="5" t="n"/>
      <c r="E226" s="5" t="n"/>
      <c r="F226" s="5" t="n"/>
      <c r="G226" s="4" t="n"/>
      <c r="H226" s="6" t="n"/>
      <c r="I226" s="6" t="n"/>
      <c r="J226" s="7">
        <f>IF(D226="","",IFERROR(VLOOKUP(D226,'Categorias'!$A$2:$B$15,2,FALSE),"Categoria não cadastrada"))</f>
        <v/>
      </c>
      <c r="K226" s="8">
        <f>IF(COUNTA(B226:I226)=0,"",SUM($H$2:H226)-SUM($I$2:I226))</f>
        <v/>
      </c>
      <c r="L226" s="2">
        <f>IF(COUNTA(C226:I226)=0,"",IF(AND(C226="Entrada",H226&gt;0,I226=0),"OK",IF(AND(C226="Saída",I226&gt;0,H226=0),"OK","Revisar")))</f>
        <v/>
      </c>
      <c r="M226" s="5" t="n"/>
    </row>
    <row r="227">
      <c r="A227" s="9">
        <f>IF(B227="","",COUNT($B$2:B227))</f>
        <v/>
      </c>
      <c r="B227" s="22" t="n"/>
      <c r="C227" s="4" t="n"/>
      <c r="D227" s="5" t="n"/>
      <c r="E227" s="5" t="n"/>
      <c r="F227" s="5" t="n"/>
      <c r="G227" s="4" t="n"/>
      <c r="H227" s="6" t="n"/>
      <c r="I227" s="6" t="n"/>
      <c r="J227" s="10">
        <f>IF(D227="","",IFERROR(VLOOKUP(D227,'Categorias'!$A$2:$B$15,2,FALSE),"Categoria não cadastrada"))</f>
        <v/>
      </c>
      <c r="K227" s="11">
        <f>IF(COUNTA(B227:I227)=0,"",SUM($H$2:H227)-SUM($I$2:I227))</f>
        <v/>
      </c>
      <c r="L227" s="9">
        <f>IF(COUNTA(C227:I227)=0,"",IF(AND(C227="Entrada",H227&gt;0,I227=0),"OK",IF(AND(C227="Saída",I227&gt;0,H227=0),"OK","Revisar")))</f>
        <v/>
      </c>
      <c r="M227" s="5" t="n"/>
    </row>
    <row r="228">
      <c r="A228" s="2">
        <f>IF(B228="","",COUNT($B$2:B228))</f>
        <v/>
      </c>
      <c r="B228" s="22" t="n"/>
      <c r="C228" s="4" t="n"/>
      <c r="D228" s="5" t="n"/>
      <c r="E228" s="5" t="n"/>
      <c r="F228" s="5" t="n"/>
      <c r="G228" s="4" t="n"/>
      <c r="H228" s="6" t="n"/>
      <c r="I228" s="6" t="n"/>
      <c r="J228" s="7">
        <f>IF(D228="","",IFERROR(VLOOKUP(D228,'Categorias'!$A$2:$B$15,2,FALSE),"Categoria não cadastrada"))</f>
        <v/>
      </c>
      <c r="K228" s="8">
        <f>IF(COUNTA(B228:I228)=0,"",SUM($H$2:H228)-SUM($I$2:I228))</f>
        <v/>
      </c>
      <c r="L228" s="2">
        <f>IF(COUNTA(C228:I228)=0,"",IF(AND(C228="Entrada",H228&gt;0,I228=0),"OK",IF(AND(C228="Saída",I228&gt;0,H228=0),"OK","Revisar")))</f>
        <v/>
      </c>
      <c r="M228" s="5" t="n"/>
    </row>
    <row r="229">
      <c r="A229" s="9">
        <f>IF(B229="","",COUNT($B$2:B229))</f>
        <v/>
      </c>
      <c r="B229" s="22" t="n"/>
      <c r="C229" s="4" t="n"/>
      <c r="D229" s="5" t="n"/>
      <c r="E229" s="5" t="n"/>
      <c r="F229" s="5" t="n"/>
      <c r="G229" s="4" t="n"/>
      <c r="H229" s="6" t="n"/>
      <c r="I229" s="6" t="n"/>
      <c r="J229" s="10">
        <f>IF(D229="","",IFERROR(VLOOKUP(D229,'Categorias'!$A$2:$B$15,2,FALSE),"Categoria não cadastrada"))</f>
        <v/>
      </c>
      <c r="K229" s="11">
        <f>IF(COUNTA(B229:I229)=0,"",SUM($H$2:H229)-SUM($I$2:I229))</f>
        <v/>
      </c>
      <c r="L229" s="9">
        <f>IF(COUNTA(C229:I229)=0,"",IF(AND(C229="Entrada",H229&gt;0,I229=0),"OK",IF(AND(C229="Saída",I229&gt;0,H229=0),"OK","Revisar")))</f>
        <v/>
      </c>
      <c r="M229" s="5" t="n"/>
    </row>
    <row r="230">
      <c r="A230" s="2">
        <f>IF(B230="","",COUNT($B$2:B230))</f>
        <v/>
      </c>
      <c r="B230" s="22" t="n"/>
      <c r="C230" s="4" t="n"/>
      <c r="D230" s="5" t="n"/>
      <c r="E230" s="5" t="n"/>
      <c r="F230" s="5" t="n"/>
      <c r="G230" s="4" t="n"/>
      <c r="H230" s="6" t="n"/>
      <c r="I230" s="6" t="n"/>
      <c r="J230" s="7">
        <f>IF(D230="","",IFERROR(VLOOKUP(D230,'Categorias'!$A$2:$B$15,2,FALSE),"Categoria não cadastrada"))</f>
        <v/>
      </c>
      <c r="K230" s="8">
        <f>IF(COUNTA(B230:I230)=0,"",SUM($H$2:H230)-SUM($I$2:I230))</f>
        <v/>
      </c>
      <c r="L230" s="2">
        <f>IF(COUNTA(C230:I230)=0,"",IF(AND(C230="Entrada",H230&gt;0,I230=0),"OK",IF(AND(C230="Saída",I230&gt;0,H230=0),"OK","Revisar")))</f>
        <v/>
      </c>
      <c r="M230" s="5" t="n"/>
    </row>
    <row r="231">
      <c r="A231" s="9">
        <f>IF(B231="","",COUNT($B$2:B231))</f>
        <v/>
      </c>
      <c r="B231" s="22" t="n"/>
      <c r="C231" s="4" t="n"/>
      <c r="D231" s="5" t="n"/>
      <c r="E231" s="5" t="n"/>
      <c r="F231" s="5" t="n"/>
      <c r="G231" s="4" t="n"/>
      <c r="H231" s="6" t="n"/>
      <c r="I231" s="6" t="n"/>
      <c r="J231" s="10">
        <f>IF(D231="","",IFERROR(VLOOKUP(D231,'Categorias'!$A$2:$B$15,2,FALSE),"Categoria não cadastrada"))</f>
        <v/>
      </c>
      <c r="K231" s="11">
        <f>IF(COUNTA(B231:I231)=0,"",SUM($H$2:H231)-SUM($I$2:I231))</f>
        <v/>
      </c>
      <c r="L231" s="9">
        <f>IF(COUNTA(C231:I231)=0,"",IF(AND(C231="Entrada",H231&gt;0,I231=0),"OK",IF(AND(C231="Saída",I231&gt;0,H231=0),"OK","Revisar")))</f>
        <v/>
      </c>
      <c r="M231" s="5" t="n"/>
    </row>
    <row r="232">
      <c r="A232" s="2">
        <f>IF(B232="","",COUNT($B$2:B232))</f>
        <v/>
      </c>
      <c r="B232" s="22" t="n"/>
      <c r="C232" s="4" t="n"/>
      <c r="D232" s="5" t="n"/>
      <c r="E232" s="5" t="n"/>
      <c r="F232" s="5" t="n"/>
      <c r="G232" s="4" t="n"/>
      <c r="H232" s="6" t="n"/>
      <c r="I232" s="6" t="n"/>
      <c r="J232" s="7">
        <f>IF(D232="","",IFERROR(VLOOKUP(D232,'Categorias'!$A$2:$B$15,2,FALSE),"Categoria não cadastrada"))</f>
        <v/>
      </c>
      <c r="K232" s="8">
        <f>IF(COUNTA(B232:I232)=0,"",SUM($H$2:H232)-SUM($I$2:I232))</f>
        <v/>
      </c>
      <c r="L232" s="2">
        <f>IF(COUNTA(C232:I232)=0,"",IF(AND(C232="Entrada",H232&gt;0,I232=0),"OK",IF(AND(C232="Saída",I232&gt;0,H232=0),"OK","Revisar")))</f>
        <v/>
      </c>
      <c r="M232" s="5" t="n"/>
    </row>
    <row r="233">
      <c r="A233" s="9">
        <f>IF(B233="","",COUNT($B$2:B233))</f>
        <v/>
      </c>
      <c r="B233" s="22" t="n"/>
      <c r="C233" s="4" t="n"/>
      <c r="D233" s="5" t="n"/>
      <c r="E233" s="5" t="n"/>
      <c r="F233" s="5" t="n"/>
      <c r="G233" s="4" t="n"/>
      <c r="H233" s="6" t="n"/>
      <c r="I233" s="6" t="n"/>
      <c r="J233" s="10">
        <f>IF(D233="","",IFERROR(VLOOKUP(D233,'Categorias'!$A$2:$B$15,2,FALSE),"Categoria não cadastrada"))</f>
        <v/>
      </c>
      <c r="K233" s="11">
        <f>IF(COUNTA(B233:I233)=0,"",SUM($H$2:H233)-SUM($I$2:I233))</f>
        <v/>
      </c>
      <c r="L233" s="9">
        <f>IF(COUNTA(C233:I233)=0,"",IF(AND(C233="Entrada",H233&gt;0,I233=0),"OK",IF(AND(C233="Saída",I233&gt;0,H233=0),"OK","Revisar")))</f>
        <v/>
      </c>
      <c r="M233" s="5" t="n"/>
    </row>
    <row r="234">
      <c r="A234" s="2">
        <f>IF(B234="","",COUNT($B$2:B234))</f>
        <v/>
      </c>
      <c r="B234" s="22" t="n"/>
      <c r="C234" s="4" t="n"/>
      <c r="D234" s="5" t="n"/>
      <c r="E234" s="5" t="n"/>
      <c r="F234" s="5" t="n"/>
      <c r="G234" s="4" t="n"/>
      <c r="H234" s="6" t="n"/>
      <c r="I234" s="6" t="n"/>
      <c r="J234" s="7">
        <f>IF(D234="","",IFERROR(VLOOKUP(D234,'Categorias'!$A$2:$B$15,2,FALSE),"Categoria não cadastrada"))</f>
        <v/>
      </c>
      <c r="K234" s="8">
        <f>IF(COUNTA(B234:I234)=0,"",SUM($H$2:H234)-SUM($I$2:I234))</f>
        <v/>
      </c>
      <c r="L234" s="2">
        <f>IF(COUNTA(C234:I234)=0,"",IF(AND(C234="Entrada",H234&gt;0,I234=0),"OK",IF(AND(C234="Saída",I234&gt;0,H234=0),"OK","Revisar")))</f>
        <v/>
      </c>
      <c r="M234" s="5" t="n"/>
    </row>
    <row r="235">
      <c r="A235" s="9">
        <f>IF(B235="","",COUNT($B$2:B235))</f>
        <v/>
      </c>
      <c r="B235" s="22" t="n"/>
      <c r="C235" s="4" t="n"/>
      <c r="D235" s="5" t="n"/>
      <c r="E235" s="5" t="n"/>
      <c r="F235" s="5" t="n"/>
      <c r="G235" s="4" t="n"/>
      <c r="H235" s="6" t="n"/>
      <c r="I235" s="6" t="n"/>
      <c r="J235" s="10">
        <f>IF(D235="","",IFERROR(VLOOKUP(D235,'Categorias'!$A$2:$B$15,2,FALSE),"Categoria não cadastrada"))</f>
        <v/>
      </c>
      <c r="K235" s="11">
        <f>IF(COUNTA(B235:I235)=0,"",SUM($H$2:H235)-SUM($I$2:I235))</f>
        <v/>
      </c>
      <c r="L235" s="9">
        <f>IF(COUNTA(C235:I235)=0,"",IF(AND(C235="Entrada",H235&gt;0,I235=0),"OK",IF(AND(C235="Saída",I235&gt;0,H235=0),"OK","Revisar")))</f>
        <v/>
      </c>
      <c r="M235" s="5" t="n"/>
    </row>
    <row r="236">
      <c r="A236" s="2">
        <f>IF(B236="","",COUNT($B$2:B236))</f>
        <v/>
      </c>
      <c r="B236" s="22" t="n"/>
      <c r="C236" s="4" t="n"/>
      <c r="D236" s="5" t="n"/>
      <c r="E236" s="5" t="n"/>
      <c r="F236" s="5" t="n"/>
      <c r="G236" s="4" t="n"/>
      <c r="H236" s="6" t="n"/>
      <c r="I236" s="6" t="n"/>
      <c r="J236" s="7">
        <f>IF(D236="","",IFERROR(VLOOKUP(D236,'Categorias'!$A$2:$B$15,2,FALSE),"Categoria não cadastrada"))</f>
        <v/>
      </c>
      <c r="K236" s="8">
        <f>IF(COUNTA(B236:I236)=0,"",SUM($H$2:H236)-SUM($I$2:I236))</f>
        <v/>
      </c>
      <c r="L236" s="2">
        <f>IF(COUNTA(C236:I236)=0,"",IF(AND(C236="Entrada",H236&gt;0,I236=0),"OK",IF(AND(C236="Saída",I236&gt;0,H236=0),"OK","Revisar")))</f>
        <v/>
      </c>
      <c r="M236" s="5" t="n"/>
    </row>
    <row r="237">
      <c r="A237" s="9">
        <f>IF(B237="","",COUNT($B$2:B237))</f>
        <v/>
      </c>
      <c r="B237" s="22" t="n"/>
      <c r="C237" s="4" t="n"/>
      <c r="D237" s="5" t="n"/>
      <c r="E237" s="5" t="n"/>
      <c r="F237" s="5" t="n"/>
      <c r="G237" s="4" t="n"/>
      <c r="H237" s="6" t="n"/>
      <c r="I237" s="6" t="n"/>
      <c r="J237" s="10">
        <f>IF(D237="","",IFERROR(VLOOKUP(D237,'Categorias'!$A$2:$B$15,2,FALSE),"Categoria não cadastrada"))</f>
        <v/>
      </c>
      <c r="K237" s="11">
        <f>IF(COUNTA(B237:I237)=0,"",SUM($H$2:H237)-SUM($I$2:I237))</f>
        <v/>
      </c>
      <c r="L237" s="9">
        <f>IF(COUNTA(C237:I237)=0,"",IF(AND(C237="Entrada",H237&gt;0,I237=0),"OK",IF(AND(C237="Saída",I237&gt;0,H237=0),"OK","Revisar")))</f>
        <v/>
      </c>
      <c r="M237" s="5" t="n"/>
    </row>
    <row r="238">
      <c r="A238" s="2">
        <f>IF(B238="","",COUNT($B$2:B238))</f>
        <v/>
      </c>
      <c r="B238" s="22" t="n"/>
      <c r="C238" s="4" t="n"/>
      <c r="D238" s="5" t="n"/>
      <c r="E238" s="5" t="n"/>
      <c r="F238" s="5" t="n"/>
      <c r="G238" s="4" t="n"/>
      <c r="H238" s="6" t="n"/>
      <c r="I238" s="6" t="n"/>
      <c r="J238" s="7">
        <f>IF(D238="","",IFERROR(VLOOKUP(D238,'Categorias'!$A$2:$B$15,2,FALSE),"Categoria não cadastrada"))</f>
        <v/>
      </c>
      <c r="K238" s="8">
        <f>IF(COUNTA(B238:I238)=0,"",SUM($H$2:H238)-SUM($I$2:I238))</f>
        <v/>
      </c>
      <c r="L238" s="2">
        <f>IF(COUNTA(C238:I238)=0,"",IF(AND(C238="Entrada",H238&gt;0,I238=0),"OK",IF(AND(C238="Saída",I238&gt;0,H238=0),"OK","Revisar")))</f>
        <v/>
      </c>
      <c r="M238" s="5" t="n"/>
    </row>
    <row r="239">
      <c r="A239" s="9">
        <f>IF(B239="","",COUNT($B$2:B239))</f>
        <v/>
      </c>
      <c r="B239" s="22" t="n"/>
      <c r="C239" s="4" t="n"/>
      <c r="D239" s="5" t="n"/>
      <c r="E239" s="5" t="n"/>
      <c r="F239" s="5" t="n"/>
      <c r="G239" s="4" t="n"/>
      <c r="H239" s="6" t="n"/>
      <c r="I239" s="6" t="n"/>
      <c r="J239" s="10">
        <f>IF(D239="","",IFERROR(VLOOKUP(D239,'Categorias'!$A$2:$B$15,2,FALSE),"Categoria não cadastrada"))</f>
        <v/>
      </c>
      <c r="K239" s="11">
        <f>IF(COUNTA(B239:I239)=0,"",SUM($H$2:H239)-SUM($I$2:I239))</f>
        <v/>
      </c>
      <c r="L239" s="9">
        <f>IF(COUNTA(C239:I239)=0,"",IF(AND(C239="Entrada",H239&gt;0,I239=0),"OK",IF(AND(C239="Saída",I239&gt;0,H239=0),"OK","Revisar")))</f>
        <v/>
      </c>
      <c r="M239" s="5" t="n"/>
    </row>
    <row r="240">
      <c r="A240" s="2">
        <f>IF(B240="","",COUNT($B$2:B240))</f>
        <v/>
      </c>
      <c r="B240" s="22" t="n"/>
      <c r="C240" s="4" t="n"/>
      <c r="D240" s="5" t="n"/>
      <c r="E240" s="5" t="n"/>
      <c r="F240" s="5" t="n"/>
      <c r="G240" s="4" t="n"/>
      <c r="H240" s="6" t="n"/>
      <c r="I240" s="6" t="n"/>
      <c r="J240" s="7">
        <f>IF(D240="","",IFERROR(VLOOKUP(D240,'Categorias'!$A$2:$B$15,2,FALSE),"Categoria não cadastrada"))</f>
        <v/>
      </c>
      <c r="K240" s="8">
        <f>IF(COUNTA(B240:I240)=0,"",SUM($H$2:H240)-SUM($I$2:I240))</f>
        <v/>
      </c>
      <c r="L240" s="2">
        <f>IF(COUNTA(C240:I240)=0,"",IF(AND(C240="Entrada",H240&gt;0,I240=0),"OK",IF(AND(C240="Saída",I240&gt;0,H240=0),"OK","Revisar")))</f>
        <v/>
      </c>
      <c r="M240" s="5" t="n"/>
    </row>
    <row r="241">
      <c r="A241" s="9">
        <f>IF(B241="","",COUNT($B$2:B241))</f>
        <v/>
      </c>
      <c r="B241" s="22" t="n"/>
      <c r="C241" s="4" t="n"/>
      <c r="D241" s="5" t="n"/>
      <c r="E241" s="5" t="n"/>
      <c r="F241" s="5" t="n"/>
      <c r="G241" s="4" t="n"/>
      <c r="H241" s="6" t="n"/>
      <c r="I241" s="6" t="n"/>
      <c r="J241" s="10">
        <f>IF(D241="","",IFERROR(VLOOKUP(D241,'Categorias'!$A$2:$B$15,2,FALSE),"Categoria não cadastrada"))</f>
        <v/>
      </c>
      <c r="K241" s="11">
        <f>IF(COUNTA(B241:I241)=0,"",SUM($H$2:H241)-SUM($I$2:I241))</f>
        <v/>
      </c>
      <c r="L241" s="9">
        <f>IF(COUNTA(C241:I241)=0,"",IF(AND(C241="Entrada",H241&gt;0,I241=0),"OK",IF(AND(C241="Saída",I241&gt;0,H241=0),"OK","Revisar")))</f>
        <v/>
      </c>
      <c r="M241" s="5" t="n"/>
    </row>
    <row r="242">
      <c r="A242" s="2">
        <f>IF(B242="","",COUNT($B$2:B242))</f>
        <v/>
      </c>
      <c r="B242" s="22" t="n"/>
      <c r="C242" s="4" t="n"/>
      <c r="D242" s="5" t="n"/>
      <c r="E242" s="5" t="n"/>
      <c r="F242" s="5" t="n"/>
      <c r="G242" s="4" t="n"/>
      <c r="H242" s="6" t="n"/>
      <c r="I242" s="6" t="n"/>
      <c r="J242" s="7">
        <f>IF(D242="","",IFERROR(VLOOKUP(D242,'Categorias'!$A$2:$B$15,2,FALSE),"Categoria não cadastrada"))</f>
        <v/>
      </c>
      <c r="K242" s="8">
        <f>IF(COUNTA(B242:I242)=0,"",SUM($H$2:H242)-SUM($I$2:I242))</f>
        <v/>
      </c>
      <c r="L242" s="2">
        <f>IF(COUNTA(C242:I242)=0,"",IF(AND(C242="Entrada",H242&gt;0,I242=0),"OK",IF(AND(C242="Saída",I242&gt;0,H242=0),"OK","Revisar")))</f>
        <v/>
      </c>
      <c r="M242" s="5" t="n"/>
    </row>
    <row r="243">
      <c r="A243" s="9">
        <f>IF(B243="","",COUNT($B$2:B243))</f>
        <v/>
      </c>
      <c r="B243" s="22" t="n"/>
      <c r="C243" s="4" t="n"/>
      <c r="D243" s="5" t="n"/>
      <c r="E243" s="5" t="n"/>
      <c r="F243" s="5" t="n"/>
      <c r="G243" s="4" t="n"/>
      <c r="H243" s="6" t="n"/>
      <c r="I243" s="6" t="n"/>
      <c r="J243" s="10">
        <f>IF(D243="","",IFERROR(VLOOKUP(D243,'Categorias'!$A$2:$B$15,2,FALSE),"Categoria não cadastrada"))</f>
        <v/>
      </c>
      <c r="K243" s="11">
        <f>IF(COUNTA(B243:I243)=0,"",SUM($H$2:H243)-SUM($I$2:I243))</f>
        <v/>
      </c>
      <c r="L243" s="9">
        <f>IF(COUNTA(C243:I243)=0,"",IF(AND(C243="Entrada",H243&gt;0,I243=0),"OK",IF(AND(C243="Saída",I243&gt;0,H243=0),"OK","Revisar")))</f>
        <v/>
      </c>
      <c r="M243" s="5" t="n"/>
    </row>
    <row r="244">
      <c r="A244" s="2">
        <f>IF(B244="","",COUNT($B$2:B244))</f>
        <v/>
      </c>
      <c r="B244" s="22" t="n"/>
      <c r="C244" s="4" t="n"/>
      <c r="D244" s="5" t="n"/>
      <c r="E244" s="5" t="n"/>
      <c r="F244" s="5" t="n"/>
      <c r="G244" s="4" t="n"/>
      <c r="H244" s="6" t="n"/>
      <c r="I244" s="6" t="n"/>
      <c r="J244" s="7">
        <f>IF(D244="","",IFERROR(VLOOKUP(D244,'Categorias'!$A$2:$B$15,2,FALSE),"Categoria não cadastrada"))</f>
        <v/>
      </c>
      <c r="K244" s="8">
        <f>IF(COUNTA(B244:I244)=0,"",SUM($H$2:H244)-SUM($I$2:I244))</f>
        <v/>
      </c>
      <c r="L244" s="2">
        <f>IF(COUNTA(C244:I244)=0,"",IF(AND(C244="Entrada",H244&gt;0,I244=0),"OK",IF(AND(C244="Saída",I244&gt;0,H244=0),"OK","Revisar")))</f>
        <v/>
      </c>
      <c r="M244" s="5" t="n"/>
    </row>
    <row r="245">
      <c r="A245" s="9">
        <f>IF(B245="","",COUNT($B$2:B245))</f>
        <v/>
      </c>
      <c r="B245" s="22" t="n"/>
      <c r="C245" s="4" t="n"/>
      <c r="D245" s="5" t="n"/>
      <c r="E245" s="5" t="n"/>
      <c r="F245" s="5" t="n"/>
      <c r="G245" s="4" t="n"/>
      <c r="H245" s="6" t="n"/>
      <c r="I245" s="6" t="n"/>
      <c r="J245" s="10">
        <f>IF(D245="","",IFERROR(VLOOKUP(D245,'Categorias'!$A$2:$B$15,2,FALSE),"Categoria não cadastrada"))</f>
        <v/>
      </c>
      <c r="K245" s="11">
        <f>IF(COUNTA(B245:I245)=0,"",SUM($H$2:H245)-SUM($I$2:I245))</f>
        <v/>
      </c>
      <c r="L245" s="9">
        <f>IF(COUNTA(C245:I245)=0,"",IF(AND(C245="Entrada",H245&gt;0,I245=0),"OK",IF(AND(C245="Saída",I245&gt;0,H245=0),"OK","Revisar")))</f>
        <v/>
      </c>
      <c r="M245" s="5" t="n"/>
    </row>
    <row r="246">
      <c r="A246" s="2">
        <f>IF(B246="","",COUNT($B$2:B246))</f>
        <v/>
      </c>
      <c r="B246" s="22" t="n"/>
      <c r="C246" s="4" t="n"/>
      <c r="D246" s="5" t="n"/>
      <c r="E246" s="5" t="n"/>
      <c r="F246" s="5" t="n"/>
      <c r="G246" s="4" t="n"/>
      <c r="H246" s="6" t="n"/>
      <c r="I246" s="6" t="n"/>
      <c r="J246" s="7">
        <f>IF(D246="","",IFERROR(VLOOKUP(D246,'Categorias'!$A$2:$B$15,2,FALSE),"Categoria não cadastrada"))</f>
        <v/>
      </c>
      <c r="K246" s="8">
        <f>IF(COUNTA(B246:I246)=0,"",SUM($H$2:H246)-SUM($I$2:I246))</f>
        <v/>
      </c>
      <c r="L246" s="2">
        <f>IF(COUNTA(C246:I246)=0,"",IF(AND(C246="Entrada",H246&gt;0,I246=0),"OK",IF(AND(C246="Saída",I246&gt;0,H246=0),"OK","Revisar")))</f>
        <v/>
      </c>
      <c r="M246" s="5" t="n"/>
    </row>
    <row r="247">
      <c r="A247" s="9">
        <f>IF(B247="","",COUNT($B$2:B247))</f>
        <v/>
      </c>
      <c r="B247" s="22" t="n"/>
      <c r="C247" s="4" t="n"/>
      <c r="D247" s="5" t="n"/>
      <c r="E247" s="5" t="n"/>
      <c r="F247" s="5" t="n"/>
      <c r="G247" s="4" t="n"/>
      <c r="H247" s="6" t="n"/>
      <c r="I247" s="6" t="n"/>
      <c r="J247" s="10">
        <f>IF(D247="","",IFERROR(VLOOKUP(D247,'Categorias'!$A$2:$B$15,2,FALSE),"Categoria não cadastrada"))</f>
        <v/>
      </c>
      <c r="K247" s="11">
        <f>IF(COUNTA(B247:I247)=0,"",SUM($H$2:H247)-SUM($I$2:I247))</f>
        <v/>
      </c>
      <c r="L247" s="9">
        <f>IF(COUNTA(C247:I247)=0,"",IF(AND(C247="Entrada",H247&gt;0,I247=0),"OK",IF(AND(C247="Saída",I247&gt;0,H247=0),"OK","Revisar")))</f>
        <v/>
      </c>
      <c r="M247" s="5" t="n"/>
    </row>
    <row r="248">
      <c r="A248" s="2">
        <f>IF(B248="","",COUNT($B$2:B248))</f>
        <v/>
      </c>
      <c r="B248" s="22" t="n"/>
      <c r="C248" s="4" t="n"/>
      <c r="D248" s="5" t="n"/>
      <c r="E248" s="5" t="n"/>
      <c r="F248" s="5" t="n"/>
      <c r="G248" s="4" t="n"/>
      <c r="H248" s="6" t="n"/>
      <c r="I248" s="6" t="n"/>
      <c r="J248" s="7">
        <f>IF(D248="","",IFERROR(VLOOKUP(D248,'Categorias'!$A$2:$B$15,2,FALSE),"Categoria não cadastrada"))</f>
        <v/>
      </c>
      <c r="K248" s="8">
        <f>IF(COUNTA(B248:I248)=0,"",SUM($H$2:H248)-SUM($I$2:I248))</f>
        <v/>
      </c>
      <c r="L248" s="2">
        <f>IF(COUNTA(C248:I248)=0,"",IF(AND(C248="Entrada",H248&gt;0,I248=0),"OK",IF(AND(C248="Saída",I248&gt;0,H248=0),"OK","Revisar")))</f>
        <v/>
      </c>
      <c r="M248" s="5" t="n"/>
    </row>
    <row r="249">
      <c r="A249" s="9">
        <f>IF(B249="","",COUNT($B$2:B249))</f>
        <v/>
      </c>
      <c r="B249" s="22" t="n"/>
      <c r="C249" s="4" t="n"/>
      <c r="D249" s="5" t="n"/>
      <c r="E249" s="5" t="n"/>
      <c r="F249" s="5" t="n"/>
      <c r="G249" s="4" t="n"/>
      <c r="H249" s="6" t="n"/>
      <c r="I249" s="6" t="n"/>
      <c r="J249" s="10">
        <f>IF(D249="","",IFERROR(VLOOKUP(D249,'Categorias'!$A$2:$B$15,2,FALSE),"Categoria não cadastrada"))</f>
        <v/>
      </c>
      <c r="K249" s="11">
        <f>IF(COUNTA(B249:I249)=0,"",SUM($H$2:H249)-SUM($I$2:I249))</f>
        <v/>
      </c>
      <c r="L249" s="9">
        <f>IF(COUNTA(C249:I249)=0,"",IF(AND(C249="Entrada",H249&gt;0,I249=0),"OK",IF(AND(C249="Saída",I249&gt;0,H249=0),"OK","Revisar")))</f>
        <v/>
      </c>
      <c r="M249" s="5" t="n"/>
    </row>
    <row r="250">
      <c r="A250" s="2">
        <f>IF(B250="","",COUNT($B$2:B250))</f>
        <v/>
      </c>
      <c r="B250" s="22" t="n"/>
      <c r="C250" s="4" t="n"/>
      <c r="D250" s="5" t="n"/>
      <c r="E250" s="5" t="n"/>
      <c r="F250" s="5" t="n"/>
      <c r="G250" s="4" t="n"/>
      <c r="H250" s="6" t="n"/>
      <c r="I250" s="6" t="n"/>
      <c r="J250" s="7">
        <f>IF(D250="","",IFERROR(VLOOKUP(D250,'Categorias'!$A$2:$B$15,2,FALSE),"Categoria não cadastrada"))</f>
        <v/>
      </c>
      <c r="K250" s="8">
        <f>IF(COUNTA(B250:I250)=0,"",SUM($H$2:H250)-SUM($I$2:I250))</f>
        <v/>
      </c>
      <c r="L250" s="2">
        <f>IF(COUNTA(C250:I250)=0,"",IF(AND(C250="Entrada",H250&gt;0,I250=0),"OK",IF(AND(C250="Saída",I250&gt;0,H250=0),"OK","Revisar")))</f>
        <v/>
      </c>
      <c r="M250" s="5" t="n"/>
    </row>
    <row r="251">
      <c r="A251" s="9">
        <f>IF(B251="","",COUNT($B$2:B251))</f>
        <v/>
      </c>
      <c r="B251" s="22" t="n"/>
      <c r="C251" s="4" t="n"/>
      <c r="D251" s="5" t="n"/>
      <c r="E251" s="5" t="n"/>
      <c r="F251" s="5" t="n"/>
      <c r="G251" s="4" t="n"/>
      <c r="H251" s="6" t="n"/>
      <c r="I251" s="6" t="n"/>
      <c r="J251" s="10">
        <f>IF(D251="","",IFERROR(VLOOKUP(D251,'Categorias'!$A$2:$B$15,2,FALSE),"Categoria não cadastrada"))</f>
        <v/>
      </c>
      <c r="K251" s="11">
        <f>IF(COUNTA(B251:I251)=0,"",SUM($H$2:H251)-SUM($I$2:I251))</f>
        <v/>
      </c>
      <c r="L251" s="9">
        <f>IF(COUNTA(C251:I251)=0,"",IF(AND(C251="Entrada",H251&gt;0,I251=0),"OK",IF(AND(C251="Saída",I251&gt;0,H251=0),"OK","Revisar")))</f>
        <v/>
      </c>
      <c r="M251" s="5" t="n"/>
    </row>
    <row r="252">
      <c r="A252" s="2">
        <f>IF(B252="","",COUNT($B$2:B252))</f>
        <v/>
      </c>
      <c r="B252" s="22" t="n"/>
      <c r="C252" s="4" t="n"/>
      <c r="D252" s="5" t="n"/>
      <c r="E252" s="5" t="n"/>
      <c r="F252" s="5" t="n"/>
      <c r="G252" s="4" t="n"/>
      <c r="H252" s="6" t="n"/>
      <c r="I252" s="6" t="n"/>
      <c r="J252" s="7">
        <f>IF(D252="","",IFERROR(VLOOKUP(D252,'Categorias'!$A$2:$B$15,2,FALSE),"Categoria não cadastrada"))</f>
        <v/>
      </c>
      <c r="K252" s="8">
        <f>IF(COUNTA(B252:I252)=0,"",SUM($H$2:H252)-SUM($I$2:I252))</f>
        <v/>
      </c>
      <c r="L252" s="2">
        <f>IF(COUNTA(C252:I252)=0,"",IF(AND(C252="Entrada",H252&gt;0,I252=0),"OK",IF(AND(C252="Saída",I252&gt;0,H252=0),"OK","Revisar")))</f>
        <v/>
      </c>
      <c r="M252" s="5" t="n"/>
    </row>
    <row r="253">
      <c r="A253" s="9">
        <f>IF(B253="","",COUNT($B$2:B253))</f>
        <v/>
      </c>
      <c r="B253" s="22" t="n"/>
      <c r="C253" s="4" t="n"/>
      <c r="D253" s="5" t="n"/>
      <c r="E253" s="5" t="n"/>
      <c r="F253" s="5" t="n"/>
      <c r="G253" s="4" t="n"/>
      <c r="H253" s="6" t="n"/>
      <c r="I253" s="6" t="n"/>
      <c r="J253" s="10">
        <f>IF(D253="","",IFERROR(VLOOKUP(D253,'Categorias'!$A$2:$B$15,2,FALSE),"Categoria não cadastrada"))</f>
        <v/>
      </c>
      <c r="K253" s="11">
        <f>IF(COUNTA(B253:I253)=0,"",SUM($H$2:H253)-SUM($I$2:I253))</f>
        <v/>
      </c>
      <c r="L253" s="9">
        <f>IF(COUNTA(C253:I253)=0,"",IF(AND(C253="Entrada",H253&gt;0,I253=0),"OK",IF(AND(C253="Saída",I253&gt;0,H253=0),"OK","Revisar")))</f>
        <v/>
      </c>
      <c r="M253" s="5" t="n"/>
    </row>
    <row r="254">
      <c r="A254" s="2">
        <f>IF(B254="","",COUNT($B$2:B254))</f>
        <v/>
      </c>
      <c r="B254" s="22" t="n"/>
      <c r="C254" s="4" t="n"/>
      <c r="D254" s="5" t="n"/>
      <c r="E254" s="5" t="n"/>
      <c r="F254" s="5" t="n"/>
      <c r="G254" s="4" t="n"/>
      <c r="H254" s="6" t="n"/>
      <c r="I254" s="6" t="n"/>
      <c r="J254" s="7">
        <f>IF(D254="","",IFERROR(VLOOKUP(D254,'Categorias'!$A$2:$B$15,2,FALSE),"Categoria não cadastrada"))</f>
        <v/>
      </c>
      <c r="K254" s="8">
        <f>IF(COUNTA(B254:I254)=0,"",SUM($H$2:H254)-SUM($I$2:I254))</f>
        <v/>
      </c>
      <c r="L254" s="2">
        <f>IF(COUNTA(C254:I254)=0,"",IF(AND(C254="Entrada",H254&gt;0,I254=0),"OK",IF(AND(C254="Saída",I254&gt;0,H254=0),"OK","Revisar")))</f>
        <v/>
      </c>
      <c r="M254" s="5" t="n"/>
    </row>
    <row r="255">
      <c r="A255" s="9">
        <f>IF(B255="","",COUNT($B$2:B255))</f>
        <v/>
      </c>
      <c r="B255" s="22" t="n"/>
      <c r="C255" s="4" t="n"/>
      <c r="D255" s="5" t="n"/>
      <c r="E255" s="5" t="n"/>
      <c r="F255" s="5" t="n"/>
      <c r="G255" s="4" t="n"/>
      <c r="H255" s="6" t="n"/>
      <c r="I255" s="6" t="n"/>
      <c r="J255" s="10">
        <f>IF(D255="","",IFERROR(VLOOKUP(D255,'Categorias'!$A$2:$B$15,2,FALSE),"Categoria não cadastrada"))</f>
        <v/>
      </c>
      <c r="K255" s="11">
        <f>IF(COUNTA(B255:I255)=0,"",SUM($H$2:H255)-SUM($I$2:I255))</f>
        <v/>
      </c>
      <c r="L255" s="9">
        <f>IF(COUNTA(C255:I255)=0,"",IF(AND(C255="Entrada",H255&gt;0,I255=0),"OK",IF(AND(C255="Saída",I255&gt;0,H255=0),"OK","Revisar")))</f>
        <v/>
      </c>
      <c r="M255" s="5" t="n"/>
    </row>
    <row r="256">
      <c r="A256" s="2">
        <f>IF(B256="","",COUNT($B$2:B256))</f>
        <v/>
      </c>
      <c r="B256" s="22" t="n"/>
      <c r="C256" s="4" t="n"/>
      <c r="D256" s="5" t="n"/>
      <c r="E256" s="5" t="n"/>
      <c r="F256" s="5" t="n"/>
      <c r="G256" s="4" t="n"/>
      <c r="H256" s="6" t="n"/>
      <c r="I256" s="6" t="n"/>
      <c r="J256" s="7">
        <f>IF(D256="","",IFERROR(VLOOKUP(D256,'Categorias'!$A$2:$B$15,2,FALSE),"Categoria não cadastrada"))</f>
        <v/>
      </c>
      <c r="K256" s="8">
        <f>IF(COUNTA(B256:I256)=0,"",SUM($H$2:H256)-SUM($I$2:I256))</f>
        <v/>
      </c>
      <c r="L256" s="2">
        <f>IF(COUNTA(C256:I256)=0,"",IF(AND(C256="Entrada",H256&gt;0,I256=0),"OK",IF(AND(C256="Saída",I256&gt;0,H256=0),"OK","Revisar")))</f>
        <v/>
      </c>
      <c r="M256" s="5" t="n"/>
    </row>
    <row r="257">
      <c r="A257" s="9">
        <f>IF(B257="","",COUNT($B$2:B257))</f>
        <v/>
      </c>
      <c r="B257" s="22" t="n"/>
      <c r="C257" s="4" t="n"/>
      <c r="D257" s="5" t="n"/>
      <c r="E257" s="5" t="n"/>
      <c r="F257" s="5" t="n"/>
      <c r="G257" s="4" t="n"/>
      <c r="H257" s="6" t="n"/>
      <c r="I257" s="6" t="n"/>
      <c r="J257" s="10">
        <f>IF(D257="","",IFERROR(VLOOKUP(D257,'Categorias'!$A$2:$B$15,2,FALSE),"Categoria não cadastrada"))</f>
        <v/>
      </c>
      <c r="K257" s="11">
        <f>IF(COUNTA(B257:I257)=0,"",SUM($H$2:H257)-SUM($I$2:I257))</f>
        <v/>
      </c>
      <c r="L257" s="9">
        <f>IF(COUNTA(C257:I257)=0,"",IF(AND(C257="Entrada",H257&gt;0,I257=0),"OK",IF(AND(C257="Saída",I257&gt;0,H257=0),"OK","Revisar")))</f>
        <v/>
      </c>
      <c r="M257" s="5" t="n"/>
    </row>
    <row r="258">
      <c r="A258" s="2">
        <f>IF(B258="","",COUNT($B$2:B258))</f>
        <v/>
      </c>
      <c r="B258" s="22" t="n"/>
      <c r="C258" s="4" t="n"/>
      <c r="D258" s="5" t="n"/>
      <c r="E258" s="5" t="n"/>
      <c r="F258" s="5" t="n"/>
      <c r="G258" s="4" t="n"/>
      <c r="H258" s="6" t="n"/>
      <c r="I258" s="6" t="n"/>
      <c r="J258" s="7">
        <f>IF(D258="","",IFERROR(VLOOKUP(D258,'Categorias'!$A$2:$B$15,2,FALSE),"Categoria não cadastrada"))</f>
        <v/>
      </c>
      <c r="K258" s="8">
        <f>IF(COUNTA(B258:I258)=0,"",SUM($H$2:H258)-SUM($I$2:I258))</f>
        <v/>
      </c>
      <c r="L258" s="2">
        <f>IF(COUNTA(C258:I258)=0,"",IF(AND(C258="Entrada",H258&gt;0,I258=0),"OK",IF(AND(C258="Saída",I258&gt;0,H258=0),"OK","Revisar")))</f>
        <v/>
      </c>
      <c r="M258" s="5" t="n"/>
    </row>
    <row r="259">
      <c r="A259" s="9">
        <f>IF(B259="","",COUNT($B$2:B259))</f>
        <v/>
      </c>
      <c r="B259" s="22" t="n"/>
      <c r="C259" s="4" t="n"/>
      <c r="D259" s="5" t="n"/>
      <c r="E259" s="5" t="n"/>
      <c r="F259" s="5" t="n"/>
      <c r="G259" s="4" t="n"/>
      <c r="H259" s="6" t="n"/>
      <c r="I259" s="6" t="n"/>
      <c r="J259" s="10">
        <f>IF(D259="","",IFERROR(VLOOKUP(D259,'Categorias'!$A$2:$B$15,2,FALSE),"Categoria não cadastrada"))</f>
        <v/>
      </c>
      <c r="K259" s="11">
        <f>IF(COUNTA(B259:I259)=0,"",SUM($H$2:H259)-SUM($I$2:I259))</f>
        <v/>
      </c>
      <c r="L259" s="9">
        <f>IF(COUNTA(C259:I259)=0,"",IF(AND(C259="Entrada",H259&gt;0,I259=0),"OK",IF(AND(C259="Saída",I259&gt;0,H259=0),"OK","Revisar")))</f>
        <v/>
      </c>
      <c r="M259" s="5" t="n"/>
    </row>
    <row r="260">
      <c r="A260" s="2">
        <f>IF(B260="","",COUNT($B$2:B260))</f>
        <v/>
      </c>
      <c r="B260" s="22" t="n"/>
      <c r="C260" s="4" t="n"/>
      <c r="D260" s="5" t="n"/>
      <c r="E260" s="5" t="n"/>
      <c r="F260" s="5" t="n"/>
      <c r="G260" s="4" t="n"/>
      <c r="H260" s="6" t="n"/>
      <c r="I260" s="6" t="n"/>
      <c r="J260" s="7">
        <f>IF(D260="","",IFERROR(VLOOKUP(D260,'Categorias'!$A$2:$B$15,2,FALSE),"Categoria não cadastrada"))</f>
        <v/>
      </c>
      <c r="K260" s="8">
        <f>IF(COUNTA(B260:I260)=0,"",SUM($H$2:H260)-SUM($I$2:I260))</f>
        <v/>
      </c>
      <c r="L260" s="2">
        <f>IF(COUNTA(C260:I260)=0,"",IF(AND(C260="Entrada",H260&gt;0,I260=0),"OK",IF(AND(C260="Saída",I260&gt;0,H260=0),"OK","Revisar")))</f>
        <v/>
      </c>
      <c r="M260" s="5" t="n"/>
    </row>
    <row r="261">
      <c r="A261" s="9">
        <f>IF(B261="","",COUNT($B$2:B261))</f>
        <v/>
      </c>
      <c r="B261" s="22" t="n"/>
      <c r="C261" s="4" t="n"/>
      <c r="D261" s="5" t="n"/>
      <c r="E261" s="5" t="n"/>
      <c r="F261" s="5" t="n"/>
      <c r="G261" s="4" t="n"/>
      <c r="H261" s="6" t="n"/>
      <c r="I261" s="6" t="n"/>
      <c r="J261" s="10">
        <f>IF(D261="","",IFERROR(VLOOKUP(D261,'Categorias'!$A$2:$B$15,2,FALSE),"Categoria não cadastrada"))</f>
        <v/>
      </c>
      <c r="K261" s="11">
        <f>IF(COUNTA(B261:I261)=0,"",SUM($H$2:H261)-SUM($I$2:I261))</f>
        <v/>
      </c>
      <c r="L261" s="9">
        <f>IF(COUNTA(C261:I261)=0,"",IF(AND(C261="Entrada",H261&gt;0,I261=0),"OK",IF(AND(C261="Saída",I261&gt;0,H261=0),"OK","Revisar")))</f>
        <v/>
      </c>
      <c r="M261" s="5" t="n"/>
    </row>
    <row r="262">
      <c r="A262" s="2">
        <f>IF(B262="","",COUNT($B$2:B262))</f>
        <v/>
      </c>
      <c r="B262" s="22" t="n"/>
      <c r="C262" s="4" t="n"/>
      <c r="D262" s="5" t="n"/>
      <c r="E262" s="5" t="n"/>
      <c r="F262" s="5" t="n"/>
      <c r="G262" s="4" t="n"/>
      <c r="H262" s="6" t="n"/>
      <c r="I262" s="6" t="n"/>
      <c r="J262" s="7">
        <f>IF(D262="","",IFERROR(VLOOKUP(D262,'Categorias'!$A$2:$B$15,2,FALSE),"Categoria não cadastrada"))</f>
        <v/>
      </c>
      <c r="K262" s="8">
        <f>IF(COUNTA(B262:I262)=0,"",SUM($H$2:H262)-SUM($I$2:I262))</f>
        <v/>
      </c>
      <c r="L262" s="2">
        <f>IF(COUNTA(C262:I262)=0,"",IF(AND(C262="Entrada",H262&gt;0,I262=0),"OK",IF(AND(C262="Saída",I262&gt;0,H262=0),"OK","Revisar")))</f>
        <v/>
      </c>
      <c r="M262" s="5" t="n"/>
    </row>
    <row r="263">
      <c r="A263" s="9">
        <f>IF(B263="","",COUNT($B$2:B263))</f>
        <v/>
      </c>
      <c r="B263" s="22" t="n"/>
      <c r="C263" s="4" t="n"/>
      <c r="D263" s="5" t="n"/>
      <c r="E263" s="5" t="n"/>
      <c r="F263" s="5" t="n"/>
      <c r="G263" s="4" t="n"/>
      <c r="H263" s="6" t="n"/>
      <c r="I263" s="6" t="n"/>
      <c r="J263" s="10">
        <f>IF(D263="","",IFERROR(VLOOKUP(D263,'Categorias'!$A$2:$B$15,2,FALSE),"Categoria não cadastrada"))</f>
        <v/>
      </c>
      <c r="K263" s="11">
        <f>IF(COUNTA(B263:I263)=0,"",SUM($H$2:H263)-SUM($I$2:I263))</f>
        <v/>
      </c>
      <c r="L263" s="9">
        <f>IF(COUNTA(C263:I263)=0,"",IF(AND(C263="Entrada",H263&gt;0,I263=0),"OK",IF(AND(C263="Saída",I263&gt;0,H263=0),"OK","Revisar")))</f>
        <v/>
      </c>
      <c r="M263" s="5" t="n"/>
    </row>
    <row r="264">
      <c r="A264" s="2">
        <f>IF(B264="","",COUNT($B$2:B264))</f>
        <v/>
      </c>
      <c r="B264" s="22" t="n"/>
      <c r="C264" s="4" t="n"/>
      <c r="D264" s="5" t="n"/>
      <c r="E264" s="5" t="n"/>
      <c r="F264" s="5" t="n"/>
      <c r="G264" s="4" t="n"/>
      <c r="H264" s="6" t="n"/>
      <c r="I264" s="6" t="n"/>
      <c r="J264" s="7">
        <f>IF(D264="","",IFERROR(VLOOKUP(D264,'Categorias'!$A$2:$B$15,2,FALSE),"Categoria não cadastrada"))</f>
        <v/>
      </c>
      <c r="K264" s="8">
        <f>IF(COUNTA(B264:I264)=0,"",SUM($H$2:H264)-SUM($I$2:I264))</f>
        <v/>
      </c>
      <c r="L264" s="2">
        <f>IF(COUNTA(C264:I264)=0,"",IF(AND(C264="Entrada",H264&gt;0,I264=0),"OK",IF(AND(C264="Saída",I264&gt;0,H264=0),"OK","Revisar")))</f>
        <v/>
      </c>
      <c r="M264" s="5" t="n"/>
    </row>
    <row r="265">
      <c r="A265" s="9">
        <f>IF(B265="","",COUNT($B$2:B265))</f>
        <v/>
      </c>
      <c r="B265" s="22" t="n"/>
      <c r="C265" s="4" t="n"/>
      <c r="D265" s="5" t="n"/>
      <c r="E265" s="5" t="n"/>
      <c r="F265" s="5" t="n"/>
      <c r="G265" s="4" t="n"/>
      <c r="H265" s="6" t="n"/>
      <c r="I265" s="6" t="n"/>
      <c r="J265" s="10">
        <f>IF(D265="","",IFERROR(VLOOKUP(D265,'Categorias'!$A$2:$B$15,2,FALSE),"Categoria não cadastrada"))</f>
        <v/>
      </c>
      <c r="K265" s="11">
        <f>IF(COUNTA(B265:I265)=0,"",SUM($H$2:H265)-SUM($I$2:I265))</f>
        <v/>
      </c>
      <c r="L265" s="9">
        <f>IF(COUNTA(C265:I265)=0,"",IF(AND(C265="Entrada",H265&gt;0,I265=0),"OK",IF(AND(C265="Saída",I265&gt;0,H265=0),"OK","Revisar")))</f>
        <v/>
      </c>
      <c r="M265" s="5" t="n"/>
    </row>
    <row r="266">
      <c r="A266" s="2">
        <f>IF(B266="","",COUNT($B$2:B266))</f>
        <v/>
      </c>
      <c r="B266" s="22" t="n"/>
      <c r="C266" s="4" t="n"/>
      <c r="D266" s="5" t="n"/>
      <c r="E266" s="5" t="n"/>
      <c r="F266" s="5" t="n"/>
      <c r="G266" s="4" t="n"/>
      <c r="H266" s="6" t="n"/>
      <c r="I266" s="6" t="n"/>
      <c r="J266" s="7">
        <f>IF(D266="","",IFERROR(VLOOKUP(D266,'Categorias'!$A$2:$B$15,2,FALSE),"Categoria não cadastrada"))</f>
        <v/>
      </c>
      <c r="K266" s="8">
        <f>IF(COUNTA(B266:I266)=0,"",SUM($H$2:H266)-SUM($I$2:I266))</f>
        <v/>
      </c>
      <c r="L266" s="2">
        <f>IF(COUNTA(C266:I266)=0,"",IF(AND(C266="Entrada",H266&gt;0,I266=0),"OK",IF(AND(C266="Saída",I266&gt;0,H266=0),"OK","Revisar")))</f>
        <v/>
      </c>
      <c r="M266" s="5" t="n"/>
    </row>
    <row r="267">
      <c r="A267" s="9">
        <f>IF(B267="","",COUNT($B$2:B267))</f>
        <v/>
      </c>
      <c r="B267" s="22" t="n"/>
      <c r="C267" s="4" t="n"/>
      <c r="D267" s="5" t="n"/>
      <c r="E267" s="5" t="n"/>
      <c r="F267" s="5" t="n"/>
      <c r="G267" s="4" t="n"/>
      <c r="H267" s="6" t="n"/>
      <c r="I267" s="6" t="n"/>
      <c r="J267" s="10">
        <f>IF(D267="","",IFERROR(VLOOKUP(D267,'Categorias'!$A$2:$B$15,2,FALSE),"Categoria não cadastrada"))</f>
        <v/>
      </c>
      <c r="K267" s="11">
        <f>IF(COUNTA(B267:I267)=0,"",SUM($H$2:H267)-SUM($I$2:I267))</f>
        <v/>
      </c>
      <c r="L267" s="9">
        <f>IF(COUNTA(C267:I267)=0,"",IF(AND(C267="Entrada",H267&gt;0,I267=0),"OK",IF(AND(C267="Saída",I267&gt;0,H267=0),"OK","Revisar")))</f>
        <v/>
      </c>
      <c r="M267" s="5" t="n"/>
    </row>
    <row r="268">
      <c r="A268" s="2">
        <f>IF(B268="","",COUNT($B$2:B268))</f>
        <v/>
      </c>
      <c r="B268" s="22" t="n"/>
      <c r="C268" s="4" t="n"/>
      <c r="D268" s="5" t="n"/>
      <c r="E268" s="5" t="n"/>
      <c r="F268" s="5" t="n"/>
      <c r="G268" s="4" t="n"/>
      <c r="H268" s="6" t="n"/>
      <c r="I268" s="6" t="n"/>
      <c r="J268" s="7">
        <f>IF(D268="","",IFERROR(VLOOKUP(D268,'Categorias'!$A$2:$B$15,2,FALSE),"Categoria não cadastrada"))</f>
        <v/>
      </c>
      <c r="K268" s="8">
        <f>IF(COUNTA(B268:I268)=0,"",SUM($H$2:H268)-SUM($I$2:I268))</f>
        <v/>
      </c>
      <c r="L268" s="2">
        <f>IF(COUNTA(C268:I268)=0,"",IF(AND(C268="Entrada",H268&gt;0,I268=0),"OK",IF(AND(C268="Saída",I268&gt;0,H268=0),"OK","Revisar")))</f>
        <v/>
      </c>
      <c r="M268" s="5" t="n"/>
    </row>
    <row r="269">
      <c r="A269" s="9">
        <f>IF(B269="","",COUNT($B$2:B269))</f>
        <v/>
      </c>
      <c r="B269" s="22" t="n"/>
      <c r="C269" s="4" t="n"/>
      <c r="D269" s="5" t="n"/>
      <c r="E269" s="5" t="n"/>
      <c r="F269" s="5" t="n"/>
      <c r="G269" s="4" t="n"/>
      <c r="H269" s="6" t="n"/>
      <c r="I269" s="6" t="n"/>
      <c r="J269" s="10">
        <f>IF(D269="","",IFERROR(VLOOKUP(D269,'Categorias'!$A$2:$B$15,2,FALSE),"Categoria não cadastrada"))</f>
        <v/>
      </c>
      <c r="K269" s="11">
        <f>IF(COUNTA(B269:I269)=0,"",SUM($H$2:H269)-SUM($I$2:I269))</f>
        <v/>
      </c>
      <c r="L269" s="9">
        <f>IF(COUNTA(C269:I269)=0,"",IF(AND(C269="Entrada",H269&gt;0,I269=0),"OK",IF(AND(C269="Saída",I269&gt;0,H269=0),"OK","Revisar")))</f>
        <v/>
      </c>
      <c r="M269" s="5" t="n"/>
    </row>
    <row r="270">
      <c r="A270" s="2">
        <f>IF(B270="","",COUNT($B$2:B270))</f>
        <v/>
      </c>
      <c r="B270" s="22" t="n"/>
      <c r="C270" s="4" t="n"/>
      <c r="D270" s="5" t="n"/>
      <c r="E270" s="5" t="n"/>
      <c r="F270" s="5" t="n"/>
      <c r="G270" s="4" t="n"/>
      <c r="H270" s="6" t="n"/>
      <c r="I270" s="6" t="n"/>
      <c r="J270" s="7">
        <f>IF(D270="","",IFERROR(VLOOKUP(D270,'Categorias'!$A$2:$B$15,2,FALSE),"Categoria não cadastrada"))</f>
        <v/>
      </c>
      <c r="K270" s="8">
        <f>IF(COUNTA(B270:I270)=0,"",SUM($H$2:H270)-SUM($I$2:I270))</f>
        <v/>
      </c>
      <c r="L270" s="2">
        <f>IF(COUNTA(C270:I270)=0,"",IF(AND(C270="Entrada",H270&gt;0,I270=0),"OK",IF(AND(C270="Saída",I270&gt;0,H270=0),"OK","Revisar")))</f>
        <v/>
      </c>
      <c r="M270" s="5" t="n"/>
    </row>
    <row r="271">
      <c r="A271" s="9">
        <f>IF(B271="","",COUNT($B$2:B271))</f>
        <v/>
      </c>
      <c r="B271" s="22" t="n"/>
      <c r="C271" s="4" t="n"/>
      <c r="D271" s="5" t="n"/>
      <c r="E271" s="5" t="n"/>
      <c r="F271" s="5" t="n"/>
      <c r="G271" s="4" t="n"/>
      <c r="H271" s="6" t="n"/>
      <c r="I271" s="6" t="n"/>
      <c r="J271" s="10">
        <f>IF(D271="","",IFERROR(VLOOKUP(D271,'Categorias'!$A$2:$B$15,2,FALSE),"Categoria não cadastrada"))</f>
        <v/>
      </c>
      <c r="K271" s="11">
        <f>IF(COUNTA(B271:I271)=0,"",SUM($H$2:H271)-SUM($I$2:I271))</f>
        <v/>
      </c>
      <c r="L271" s="9">
        <f>IF(COUNTA(C271:I271)=0,"",IF(AND(C271="Entrada",H271&gt;0,I271=0),"OK",IF(AND(C271="Saída",I271&gt;0,H271=0),"OK","Revisar")))</f>
        <v/>
      </c>
      <c r="M271" s="5" t="n"/>
    </row>
    <row r="272">
      <c r="A272" s="2">
        <f>IF(B272="","",COUNT($B$2:B272))</f>
        <v/>
      </c>
      <c r="B272" s="22" t="n"/>
      <c r="C272" s="4" t="n"/>
      <c r="D272" s="5" t="n"/>
      <c r="E272" s="5" t="n"/>
      <c r="F272" s="5" t="n"/>
      <c r="G272" s="4" t="n"/>
      <c r="H272" s="6" t="n"/>
      <c r="I272" s="6" t="n"/>
      <c r="J272" s="7">
        <f>IF(D272="","",IFERROR(VLOOKUP(D272,'Categorias'!$A$2:$B$15,2,FALSE),"Categoria não cadastrada"))</f>
        <v/>
      </c>
      <c r="K272" s="8">
        <f>IF(COUNTA(B272:I272)=0,"",SUM($H$2:H272)-SUM($I$2:I272))</f>
        <v/>
      </c>
      <c r="L272" s="2">
        <f>IF(COUNTA(C272:I272)=0,"",IF(AND(C272="Entrada",H272&gt;0,I272=0),"OK",IF(AND(C272="Saída",I272&gt;0,H272=0),"OK","Revisar")))</f>
        <v/>
      </c>
      <c r="M272" s="5" t="n"/>
    </row>
    <row r="273">
      <c r="A273" s="9">
        <f>IF(B273="","",COUNT($B$2:B273))</f>
        <v/>
      </c>
      <c r="B273" s="22" t="n"/>
      <c r="C273" s="4" t="n"/>
      <c r="D273" s="5" t="n"/>
      <c r="E273" s="5" t="n"/>
      <c r="F273" s="5" t="n"/>
      <c r="G273" s="4" t="n"/>
      <c r="H273" s="6" t="n"/>
      <c r="I273" s="6" t="n"/>
      <c r="J273" s="10">
        <f>IF(D273="","",IFERROR(VLOOKUP(D273,'Categorias'!$A$2:$B$15,2,FALSE),"Categoria não cadastrada"))</f>
        <v/>
      </c>
      <c r="K273" s="11">
        <f>IF(COUNTA(B273:I273)=0,"",SUM($H$2:H273)-SUM($I$2:I273))</f>
        <v/>
      </c>
      <c r="L273" s="9">
        <f>IF(COUNTA(C273:I273)=0,"",IF(AND(C273="Entrada",H273&gt;0,I273=0),"OK",IF(AND(C273="Saída",I273&gt;0,H273=0),"OK","Revisar")))</f>
        <v/>
      </c>
      <c r="M273" s="5" t="n"/>
    </row>
    <row r="274">
      <c r="A274" s="2">
        <f>IF(B274="","",COUNT($B$2:B274))</f>
        <v/>
      </c>
      <c r="B274" s="22" t="n"/>
      <c r="C274" s="4" t="n"/>
      <c r="D274" s="5" t="n"/>
      <c r="E274" s="5" t="n"/>
      <c r="F274" s="5" t="n"/>
      <c r="G274" s="4" t="n"/>
      <c r="H274" s="6" t="n"/>
      <c r="I274" s="6" t="n"/>
      <c r="J274" s="7">
        <f>IF(D274="","",IFERROR(VLOOKUP(D274,'Categorias'!$A$2:$B$15,2,FALSE),"Categoria não cadastrada"))</f>
        <v/>
      </c>
      <c r="K274" s="8">
        <f>IF(COUNTA(B274:I274)=0,"",SUM($H$2:H274)-SUM($I$2:I274))</f>
        <v/>
      </c>
      <c r="L274" s="2">
        <f>IF(COUNTA(C274:I274)=0,"",IF(AND(C274="Entrada",H274&gt;0,I274=0),"OK",IF(AND(C274="Saída",I274&gt;0,H274=0),"OK","Revisar")))</f>
        <v/>
      </c>
      <c r="M274" s="5" t="n"/>
    </row>
    <row r="275">
      <c r="A275" s="9">
        <f>IF(B275="","",COUNT($B$2:B275))</f>
        <v/>
      </c>
      <c r="B275" s="22" t="n"/>
      <c r="C275" s="4" t="n"/>
      <c r="D275" s="5" t="n"/>
      <c r="E275" s="5" t="n"/>
      <c r="F275" s="5" t="n"/>
      <c r="G275" s="4" t="n"/>
      <c r="H275" s="6" t="n"/>
      <c r="I275" s="6" t="n"/>
      <c r="J275" s="10">
        <f>IF(D275="","",IFERROR(VLOOKUP(D275,'Categorias'!$A$2:$B$15,2,FALSE),"Categoria não cadastrada"))</f>
        <v/>
      </c>
      <c r="K275" s="11">
        <f>IF(COUNTA(B275:I275)=0,"",SUM($H$2:H275)-SUM($I$2:I275))</f>
        <v/>
      </c>
      <c r="L275" s="9">
        <f>IF(COUNTA(C275:I275)=0,"",IF(AND(C275="Entrada",H275&gt;0,I275=0),"OK",IF(AND(C275="Saída",I275&gt;0,H275=0),"OK","Revisar")))</f>
        <v/>
      </c>
      <c r="M275" s="5" t="n"/>
    </row>
    <row r="276">
      <c r="A276" s="2">
        <f>IF(B276="","",COUNT($B$2:B276))</f>
        <v/>
      </c>
      <c r="B276" s="22" t="n"/>
      <c r="C276" s="4" t="n"/>
      <c r="D276" s="5" t="n"/>
      <c r="E276" s="5" t="n"/>
      <c r="F276" s="5" t="n"/>
      <c r="G276" s="4" t="n"/>
      <c r="H276" s="6" t="n"/>
      <c r="I276" s="6" t="n"/>
      <c r="J276" s="7">
        <f>IF(D276="","",IFERROR(VLOOKUP(D276,'Categorias'!$A$2:$B$15,2,FALSE),"Categoria não cadastrada"))</f>
        <v/>
      </c>
      <c r="K276" s="8">
        <f>IF(COUNTA(B276:I276)=0,"",SUM($H$2:H276)-SUM($I$2:I276))</f>
        <v/>
      </c>
      <c r="L276" s="2">
        <f>IF(COUNTA(C276:I276)=0,"",IF(AND(C276="Entrada",H276&gt;0,I276=0),"OK",IF(AND(C276="Saída",I276&gt;0,H276=0),"OK","Revisar")))</f>
        <v/>
      </c>
      <c r="M276" s="5" t="n"/>
    </row>
    <row r="277">
      <c r="A277" s="9">
        <f>IF(B277="","",COUNT($B$2:B277))</f>
        <v/>
      </c>
      <c r="B277" s="22" t="n"/>
      <c r="C277" s="4" t="n"/>
      <c r="D277" s="5" t="n"/>
      <c r="E277" s="5" t="n"/>
      <c r="F277" s="5" t="n"/>
      <c r="G277" s="4" t="n"/>
      <c r="H277" s="6" t="n"/>
      <c r="I277" s="6" t="n"/>
      <c r="J277" s="10">
        <f>IF(D277="","",IFERROR(VLOOKUP(D277,'Categorias'!$A$2:$B$15,2,FALSE),"Categoria não cadastrada"))</f>
        <v/>
      </c>
      <c r="K277" s="11">
        <f>IF(COUNTA(B277:I277)=0,"",SUM($H$2:H277)-SUM($I$2:I277))</f>
        <v/>
      </c>
      <c r="L277" s="9">
        <f>IF(COUNTA(C277:I277)=0,"",IF(AND(C277="Entrada",H277&gt;0,I277=0),"OK",IF(AND(C277="Saída",I277&gt;0,H277=0),"OK","Revisar")))</f>
        <v/>
      </c>
      <c r="M277" s="5" t="n"/>
    </row>
    <row r="278">
      <c r="A278" s="2">
        <f>IF(B278="","",COUNT($B$2:B278))</f>
        <v/>
      </c>
      <c r="B278" s="22" t="n"/>
      <c r="C278" s="4" t="n"/>
      <c r="D278" s="5" t="n"/>
      <c r="E278" s="5" t="n"/>
      <c r="F278" s="5" t="n"/>
      <c r="G278" s="4" t="n"/>
      <c r="H278" s="6" t="n"/>
      <c r="I278" s="6" t="n"/>
      <c r="J278" s="7">
        <f>IF(D278="","",IFERROR(VLOOKUP(D278,'Categorias'!$A$2:$B$15,2,FALSE),"Categoria não cadastrada"))</f>
        <v/>
      </c>
      <c r="K278" s="8">
        <f>IF(COUNTA(B278:I278)=0,"",SUM($H$2:H278)-SUM($I$2:I278))</f>
        <v/>
      </c>
      <c r="L278" s="2">
        <f>IF(COUNTA(C278:I278)=0,"",IF(AND(C278="Entrada",H278&gt;0,I278=0),"OK",IF(AND(C278="Saída",I278&gt;0,H278=0),"OK","Revisar")))</f>
        <v/>
      </c>
      <c r="M278" s="5" t="n"/>
    </row>
    <row r="279">
      <c r="A279" s="9">
        <f>IF(B279="","",COUNT($B$2:B279))</f>
        <v/>
      </c>
      <c r="B279" s="22" t="n"/>
      <c r="C279" s="4" t="n"/>
      <c r="D279" s="5" t="n"/>
      <c r="E279" s="5" t="n"/>
      <c r="F279" s="5" t="n"/>
      <c r="G279" s="4" t="n"/>
      <c r="H279" s="6" t="n"/>
      <c r="I279" s="6" t="n"/>
      <c r="J279" s="10">
        <f>IF(D279="","",IFERROR(VLOOKUP(D279,'Categorias'!$A$2:$B$15,2,FALSE),"Categoria não cadastrada"))</f>
        <v/>
      </c>
      <c r="K279" s="11">
        <f>IF(COUNTA(B279:I279)=0,"",SUM($H$2:H279)-SUM($I$2:I279))</f>
        <v/>
      </c>
      <c r="L279" s="9">
        <f>IF(COUNTA(C279:I279)=0,"",IF(AND(C279="Entrada",H279&gt;0,I279=0),"OK",IF(AND(C279="Saída",I279&gt;0,H279=0),"OK","Revisar")))</f>
        <v/>
      </c>
      <c r="M279" s="5" t="n"/>
    </row>
    <row r="280">
      <c r="A280" s="2">
        <f>IF(B280="","",COUNT($B$2:B280))</f>
        <v/>
      </c>
      <c r="B280" s="22" t="n"/>
      <c r="C280" s="4" t="n"/>
      <c r="D280" s="5" t="n"/>
      <c r="E280" s="5" t="n"/>
      <c r="F280" s="5" t="n"/>
      <c r="G280" s="4" t="n"/>
      <c r="H280" s="6" t="n"/>
      <c r="I280" s="6" t="n"/>
      <c r="J280" s="7">
        <f>IF(D280="","",IFERROR(VLOOKUP(D280,'Categorias'!$A$2:$B$15,2,FALSE),"Categoria não cadastrada"))</f>
        <v/>
      </c>
      <c r="K280" s="8">
        <f>IF(COUNTA(B280:I280)=0,"",SUM($H$2:H280)-SUM($I$2:I280))</f>
        <v/>
      </c>
      <c r="L280" s="2">
        <f>IF(COUNTA(C280:I280)=0,"",IF(AND(C280="Entrada",H280&gt;0,I280=0),"OK",IF(AND(C280="Saída",I280&gt;0,H280=0),"OK","Revisar")))</f>
        <v/>
      </c>
      <c r="M280" s="5" t="n"/>
    </row>
    <row r="281">
      <c r="A281" s="9">
        <f>IF(B281="","",COUNT($B$2:B281))</f>
        <v/>
      </c>
      <c r="B281" s="22" t="n"/>
      <c r="C281" s="4" t="n"/>
      <c r="D281" s="5" t="n"/>
      <c r="E281" s="5" t="n"/>
      <c r="F281" s="5" t="n"/>
      <c r="G281" s="4" t="n"/>
      <c r="H281" s="6" t="n"/>
      <c r="I281" s="6" t="n"/>
      <c r="J281" s="10">
        <f>IF(D281="","",IFERROR(VLOOKUP(D281,'Categorias'!$A$2:$B$15,2,FALSE),"Categoria não cadastrada"))</f>
        <v/>
      </c>
      <c r="K281" s="11">
        <f>IF(COUNTA(B281:I281)=0,"",SUM($H$2:H281)-SUM($I$2:I281))</f>
        <v/>
      </c>
      <c r="L281" s="9">
        <f>IF(COUNTA(C281:I281)=0,"",IF(AND(C281="Entrada",H281&gt;0,I281=0),"OK",IF(AND(C281="Saída",I281&gt;0,H281=0),"OK","Revisar")))</f>
        <v/>
      </c>
      <c r="M281" s="5" t="n"/>
    </row>
    <row r="282">
      <c r="A282" s="2">
        <f>IF(B282="","",COUNT($B$2:B282))</f>
        <v/>
      </c>
      <c r="B282" s="22" t="n"/>
      <c r="C282" s="4" t="n"/>
      <c r="D282" s="5" t="n"/>
      <c r="E282" s="5" t="n"/>
      <c r="F282" s="5" t="n"/>
      <c r="G282" s="4" t="n"/>
      <c r="H282" s="6" t="n"/>
      <c r="I282" s="6" t="n"/>
      <c r="J282" s="7">
        <f>IF(D282="","",IFERROR(VLOOKUP(D282,'Categorias'!$A$2:$B$15,2,FALSE),"Categoria não cadastrada"))</f>
        <v/>
      </c>
      <c r="K282" s="8">
        <f>IF(COUNTA(B282:I282)=0,"",SUM($H$2:H282)-SUM($I$2:I282))</f>
        <v/>
      </c>
      <c r="L282" s="2">
        <f>IF(COUNTA(C282:I282)=0,"",IF(AND(C282="Entrada",H282&gt;0,I282=0),"OK",IF(AND(C282="Saída",I282&gt;0,H282=0),"OK","Revisar")))</f>
        <v/>
      </c>
      <c r="M282" s="5" t="n"/>
    </row>
    <row r="283">
      <c r="A283" s="9">
        <f>IF(B283="","",COUNT($B$2:B283))</f>
        <v/>
      </c>
      <c r="B283" s="22" t="n"/>
      <c r="C283" s="4" t="n"/>
      <c r="D283" s="5" t="n"/>
      <c r="E283" s="5" t="n"/>
      <c r="F283" s="5" t="n"/>
      <c r="G283" s="4" t="n"/>
      <c r="H283" s="6" t="n"/>
      <c r="I283" s="6" t="n"/>
      <c r="J283" s="10">
        <f>IF(D283="","",IFERROR(VLOOKUP(D283,'Categorias'!$A$2:$B$15,2,FALSE),"Categoria não cadastrada"))</f>
        <v/>
      </c>
      <c r="K283" s="11">
        <f>IF(COUNTA(B283:I283)=0,"",SUM($H$2:H283)-SUM($I$2:I283))</f>
        <v/>
      </c>
      <c r="L283" s="9">
        <f>IF(COUNTA(C283:I283)=0,"",IF(AND(C283="Entrada",H283&gt;0,I283=0),"OK",IF(AND(C283="Saída",I283&gt;0,H283=0),"OK","Revisar")))</f>
        <v/>
      </c>
      <c r="M283" s="5" t="n"/>
    </row>
    <row r="284">
      <c r="A284" s="2">
        <f>IF(B284="","",COUNT($B$2:B284))</f>
        <v/>
      </c>
      <c r="B284" s="22" t="n"/>
      <c r="C284" s="4" t="n"/>
      <c r="D284" s="5" t="n"/>
      <c r="E284" s="5" t="n"/>
      <c r="F284" s="5" t="n"/>
      <c r="G284" s="4" t="n"/>
      <c r="H284" s="6" t="n"/>
      <c r="I284" s="6" t="n"/>
      <c r="J284" s="7">
        <f>IF(D284="","",IFERROR(VLOOKUP(D284,'Categorias'!$A$2:$B$15,2,FALSE),"Categoria não cadastrada"))</f>
        <v/>
      </c>
      <c r="K284" s="8">
        <f>IF(COUNTA(B284:I284)=0,"",SUM($H$2:H284)-SUM($I$2:I284))</f>
        <v/>
      </c>
      <c r="L284" s="2">
        <f>IF(COUNTA(C284:I284)=0,"",IF(AND(C284="Entrada",H284&gt;0,I284=0),"OK",IF(AND(C284="Saída",I284&gt;0,H284=0),"OK","Revisar")))</f>
        <v/>
      </c>
      <c r="M284" s="5" t="n"/>
    </row>
    <row r="285">
      <c r="A285" s="9">
        <f>IF(B285="","",COUNT($B$2:B285))</f>
        <v/>
      </c>
      <c r="B285" s="22" t="n"/>
      <c r="C285" s="4" t="n"/>
      <c r="D285" s="5" t="n"/>
      <c r="E285" s="5" t="n"/>
      <c r="F285" s="5" t="n"/>
      <c r="G285" s="4" t="n"/>
      <c r="H285" s="6" t="n"/>
      <c r="I285" s="6" t="n"/>
      <c r="J285" s="10">
        <f>IF(D285="","",IFERROR(VLOOKUP(D285,'Categorias'!$A$2:$B$15,2,FALSE),"Categoria não cadastrada"))</f>
        <v/>
      </c>
      <c r="K285" s="11">
        <f>IF(COUNTA(B285:I285)=0,"",SUM($H$2:H285)-SUM($I$2:I285))</f>
        <v/>
      </c>
      <c r="L285" s="9">
        <f>IF(COUNTA(C285:I285)=0,"",IF(AND(C285="Entrada",H285&gt;0,I285=0),"OK",IF(AND(C285="Saída",I285&gt;0,H285=0),"OK","Revisar")))</f>
        <v/>
      </c>
      <c r="M285" s="5" t="n"/>
    </row>
    <row r="286">
      <c r="A286" s="2">
        <f>IF(B286="","",COUNT($B$2:B286))</f>
        <v/>
      </c>
      <c r="B286" s="22" t="n"/>
      <c r="C286" s="4" t="n"/>
      <c r="D286" s="5" t="n"/>
      <c r="E286" s="5" t="n"/>
      <c r="F286" s="5" t="n"/>
      <c r="G286" s="4" t="n"/>
      <c r="H286" s="6" t="n"/>
      <c r="I286" s="6" t="n"/>
      <c r="J286" s="7">
        <f>IF(D286="","",IFERROR(VLOOKUP(D286,'Categorias'!$A$2:$B$15,2,FALSE),"Categoria não cadastrada"))</f>
        <v/>
      </c>
      <c r="K286" s="8">
        <f>IF(COUNTA(B286:I286)=0,"",SUM($H$2:H286)-SUM($I$2:I286))</f>
        <v/>
      </c>
      <c r="L286" s="2">
        <f>IF(COUNTA(C286:I286)=0,"",IF(AND(C286="Entrada",H286&gt;0,I286=0),"OK",IF(AND(C286="Saída",I286&gt;0,H286=0),"OK","Revisar")))</f>
        <v/>
      </c>
      <c r="M286" s="5" t="n"/>
    </row>
    <row r="287">
      <c r="A287" s="9">
        <f>IF(B287="","",COUNT($B$2:B287))</f>
        <v/>
      </c>
      <c r="B287" s="22" t="n"/>
      <c r="C287" s="4" t="n"/>
      <c r="D287" s="5" t="n"/>
      <c r="E287" s="5" t="n"/>
      <c r="F287" s="5" t="n"/>
      <c r="G287" s="4" t="n"/>
      <c r="H287" s="6" t="n"/>
      <c r="I287" s="6" t="n"/>
      <c r="J287" s="10">
        <f>IF(D287="","",IFERROR(VLOOKUP(D287,'Categorias'!$A$2:$B$15,2,FALSE),"Categoria não cadastrada"))</f>
        <v/>
      </c>
      <c r="K287" s="11">
        <f>IF(COUNTA(B287:I287)=0,"",SUM($H$2:H287)-SUM($I$2:I287))</f>
        <v/>
      </c>
      <c r="L287" s="9">
        <f>IF(COUNTA(C287:I287)=0,"",IF(AND(C287="Entrada",H287&gt;0,I287=0),"OK",IF(AND(C287="Saída",I287&gt;0,H287=0),"OK","Revisar")))</f>
        <v/>
      </c>
      <c r="M287" s="5" t="n"/>
    </row>
    <row r="288">
      <c r="A288" s="2">
        <f>IF(B288="","",COUNT($B$2:B288))</f>
        <v/>
      </c>
      <c r="B288" s="22" t="n"/>
      <c r="C288" s="4" t="n"/>
      <c r="D288" s="5" t="n"/>
      <c r="E288" s="5" t="n"/>
      <c r="F288" s="5" t="n"/>
      <c r="G288" s="4" t="n"/>
      <c r="H288" s="6" t="n"/>
      <c r="I288" s="6" t="n"/>
      <c r="J288" s="7">
        <f>IF(D288="","",IFERROR(VLOOKUP(D288,'Categorias'!$A$2:$B$15,2,FALSE),"Categoria não cadastrada"))</f>
        <v/>
      </c>
      <c r="K288" s="8">
        <f>IF(COUNTA(B288:I288)=0,"",SUM($H$2:H288)-SUM($I$2:I288))</f>
        <v/>
      </c>
      <c r="L288" s="2">
        <f>IF(COUNTA(C288:I288)=0,"",IF(AND(C288="Entrada",H288&gt;0,I288=0),"OK",IF(AND(C288="Saída",I288&gt;0,H288=0),"OK","Revisar")))</f>
        <v/>
      </c>
      <c r="M288" s="5" t="n"/>
    </row>
    <row r="289">
      <c r="A289" s="9">
        <f>IF(B289="","",COUNT($B$2:B289))</f>
        <v/>
      </c>
      <c r="B289" s="22" t="n"/>
      <c r="C289" s="4" t="n"/>
      <c r="D289" s="5" t="n"/>
      <c r="E289" s="5" t="n"/>
      <c r="F289" s="5" t="n"/>
      <c r="G289" s="4" t="n"/>
      <c r="H289" s="6" t="n"/>
      <c r="I289" s="6" t="n"/>
      <c r="J289" s="10">
        <f>IF(D289="","",IFERROR(VLOOKUP(D289,'Categorias'!$A$2:$B$15,2,FALSE),"Categoria não cadastrada"))</f>
        <v/>
      </c>
      <c r="K289" s="11">
        <f>IF(COUNTA(B289:I289)=0,"",SUM($H$2:H289)-SUM($I$2:I289))</f>
        <v/>
      </c>
      <c r="L289" s="9">
        <f>IF(COUNTA(C289:I289)=0,"",IF(AND(C289="Entrada",H289&gt;0,I289=0),"OK",IF(AND(C289="Saída",I289&gt;0,H289=0),"OK","Revisar")))</f>
        <v/>
      </c>
      <c r="M289" s="5" t="n"/>
    </row>
    <row r="290">
      <c r="A290" s="2">
        <f>IF(B290="","",COUNT($B$2:B290))</f>
        <v/>
      </c>
      <c r="B290" s="22" t="n"/>
      <c r="C290" s="4" t="n"/>
      <c r="D290" s="5" t="n"/>
      <c r="E290" s="5" t="n"/>
      <c r="F290" s="5" t="n"/>
      <c r="G290" s="4" t="n"/>
      <c r="H290" s="6" t="n"/>
      <c r="I290" s="6" t="n"/>
      <c r="J290" s="7">
        <f>IF(D290="","",IFERROR(VLOOKUP(D290,'Categorias'!$A$2:$B$15,2,FALSE),"Categoria não cadastrada"))</f>
        <v/>
      </c>
      <c r="K290" s="8">
        <f>IF(COUNTA(B290:I290)=0,"",SUM($H$2:H290)-SUM($I$2:I290))</f>
        <v/>
      </c>
      <c r="L290" s="2">
        <f>IF(COUNTA(C290:I290)=0,"",IF(AND(C290="Entrada",H290&gt;0,I290=0),"OK",IF(AND(C290="Saída",I290&gt;0,H290=0),"OK","Revisar")))</f>
        <v/>
      </c>
      <c r="M290" s="5" t="n"/>
    </row>
    <row r="291">
      <c r="A291" s="9">
        <f>IF(B291="","",COUNT($B$2:B291))</f>
        <v/>
      </c>
      <c r="B291" s="22" t="n"/>
      <c r="C291" s="4" t="n"/>
      <c r="D291" s="5" t="n"/>
      <c r="E291" s="5" t="n"/>
      <c r="F291" s="5" t="n"/>
      <c r="G291" s="4" t="n"/>
      <c r="H291" s="6" t="n"/>
      <c r="I291" s="6" t="n"/>
      <c r="J291" s="10">
        <f>IF(D291="","",IFERROR(VLOOKUP(D291,'Categorias'!$A$2:$B$15,2,FALSE),"Categoria não cadastrada"))</f>
        <v/>
      </c>
      <c r="K291" s="11">
        <f>IF(COUNTA(B291:I291)=0,"",SUM($H$2:H291)-SUM($I$2:I291))</f>
        <v/>
      </c>
      <c r="L291" s="9">
        <f>IF(COUNTA(C291:I291)=0,"",IF(AND(C291="Entrada",H291&gt;0,I291=0),"OK",IF(AND(C291="Saída",I291&gt;0,H291=0),"OK","Revisar")))</f>
        <v/>
      </c>
      <c r="M291" s="5" t="n"/>
    </row>
    <row r="292">
      <c r="A292" s="2">
        <f>IF(B292="","",COUNT($B$2:B292))</f>
        <v/>
      </c>
      <c r="B292" s="22" t="n"/>
      <c r="C292" s="4" t="n"/>
      <c r="D292" s="5" t="n"/>
      <c r="E292" s="5" t="n"/>
      <c r="F292" s="5" t="n"/>
      <c r="G292" s="4" t="n"/>
      <c r="H292" s="6" t="n"/>
      <c r="I292" s="6" t="n"/>
      <c r="J292" s="7">
        <f>IF(D292="","",IFERROR(VLOOKUP(D292,'Categorias'!$A$2:$B$15,2,FALSE),"Categoria não cadastrada"))</f>
        <v/>
      </c>
      <c r="K292" s="8">
        <f>IF(COUNTA(B292:I292)=0,"",SUM($H$2:H292)-SUM($I$2:I292))</f>
        <v/>
      </c>
      <c r="L292" s="2">
        <f>IF(COUNTA(C292:I292)=0,"",IF(AND(C292="Entrada",H292&gt;0,I292=0),"OK",IF(AND(C292="Saída",I292&gt;0,H292=0),"OK","Revisar")))</f>
        <v/>
      </c>
      <c r="M292" s="5" t="n"/>
    </row>
    <row r="293">
      <c r="A293" s="9">
        <f>IF(B293="","",COUNT($B$2:B293))</f>
        <v/>
      </c>
      <c r="B293" s="22" t="n"/>
      <c r="C293" s="4" t="n"/>
      <c r="D293" s="5" t="n"/>
      <c r="E293" s="5" t="n"/>
      <c r="F293" s="5" t="n"/>
      <c r="G293" s="4" t="n"/>
      <c r="H293" s="6" t="n"/>
      <c r="I293" s="6" t="n"/>
      <c r="J293" s="10">
        <f>IF(D293="","",IFERROR(VLOOKUP(D293,'Categorias'!$A$2:$B$15,2,FALSE),"Categoria não cadastrada"))</f>
        <v/>
      </c>
      <c r="K293" s="11">
        <f>IF(COUNTA(B293:I293)=0,"",SUM($H$2:H293)-SUM($I$2:I293))</f>
        <v/>
      </c>
      <c r="L293" s="9">
        <f>IF(COUNTA(C293:I293)=0,"",IF(AND(C293="Entrada",H293&gt;0,I293=0),"OK",IF(AND(C293="Saída",I293&gt;0,H293=0),"OK","Revisar")))</f>
        <v/>
      </c>
      <c r="M293" s="5" t="n"/>
    </row>
    <row r="294">
      <c r="A294" s="2">
        <f>IF(B294="","",COUNT($B$2:B294))</f>
        <v/>
      </c>
      <c r="B294" s="22" t="n"/>
      <c r="C294" s="4" t="n"/>
      <c r="D294" s="5" t="n"/>
      <c r="E294" s="5" t="n"/>
      <c r="F294" s="5" t="n"/>
      <c r="G294" s="4" t="n"/>
      <c r="H294" s="6" t="n"/>
      <c r="I294" s="6" t="n"/>
      <c r="J294" s="7">
        <f>IF(D294="","",IFERROR(VLOOKUP(D294,'Categorias'!$A$2:$B$15,2,FALSE),"Categoria não cadastrada"))</f>
        <v/>
      </c>
      <c r="K294" s="8">
        <f>IF(COUNTA(B294:I294)=0,"",SUM($H$2:H294)-SUM($I$2:I294))</f>
        <v/>
      </c>
      <c r="L294" s="2">
        <f>IF(COUNTA(C294:I294)=0,"",IF(AND(C294="Entrada",H294&gt;0,I294=0),"OK",IF(AND(C294="Saída",I294&gt;0,H294=0),"OK","Revisar")))</f>
        <v/>
      </c>
      <c r="M294" s="5" t="n"/>
    </row>
    <row r="295">
      <c r="A295" s="9">
        <f>IF(B295="","",COUNT($B$2:B295))</f>
        <v/>
      </c>
      <c r="B295" s="22" t="n"/>
      <c r="C295" s="4" t="n"/>
      <c r="D295" s="5" t="n"/>
      <c r="E295" s="5" t="n"/>
      <c r="F295" s="5" t="n"/>
      <c r="G295" s="4" t="n"/>
      <c r="H295" s="6" t="n"/>
      <c r="I295" s="6" t="n"/>
      <c r="J295" s="10">
        <f>IF(D295="","",IFERROR(VLOOKUP(D295,'Categorias'!$A$2:$B$15,2,FALSE),"Categoria não cadastrada"))</f>
        <v/>
      </c>
      <c r="K295" s="11">
        <f>IF(COUNTA(B295:I295)=0,"",SUM($H$2:H295)-SUM($I$2:I295))</f>
        <v/>
      </c>
      <c r="L295" s="9">
        <f>IF(COUNTA(C295:I295)=0,"",IF(AND(C295="Entrada",H295&gt;0,I295=0),"OK",IF(AND(C295="Saída",I295&gt;0,H295=0),"OK","Revisar")))</f>
        <v/>
      </c>
      <c r="M295" s="5" t="n"/>
    </row>
    <row r="296">
      <c r="A296" s="2">
        <f>IF(B296="","",COUNT($B$2:B296))</f>
        <v/>
      </c>
      <c r="B296" s="22" t="n"/>
      <c r="C296" s="4" t="n"/>
      <c r="D296" s="5" t="n"/>
      <c r="E296" s="5" t="n"/>
      <c r="F296" s="5" t="n"/>
      <c r="G296" s="4" t="n"/>
      <c r="H296" s="6" t="n"/>
      <c r="I296" s="6" t="n"/>
      <c r="J296" s="7">
        <f>IF(D296="","",IFERROR(VLOOKUP(D296,'Categorias'!$A$2:$B$15,2,FALSE),"Categoria não cadastrada"))</f>
        <v/>
      </c>
      <c r="K296" s="8">
        <f>IF(COUNTA(B296:I296)=0,"",SUM($H$2:H296)-SUM($I$2:I296))</f>
        <v/>
      </c>
      <c r="L296" s="2">
        <f>IF(COUNTA(C296:I296)=0,"",IF(AND(C296="Entrada",H296&gt;0,I296=0),"OK",IF(AND(C296="Saída",I296&gt;0,H296=0),"OK","Revisar")))</f>
        <v/>
      </c>
      <c r="M296" s="5" t="n"/>
    </row>
    <row r="297">
      <c r="A297" s="9">
        <f>IF(B297="","",COUNT($B$2:B297))</f>
        <v/>
      </c>
      <c r="B297" s="22" t="n"/>
      <c r="C297" s="4" t="n"/>
      <c r="D297" s="5" t="n"/>
      <c r="E297" s="5" t="n"/>
      <c r="F297" s="5" t="n"/>
      <c r="G297" s="4" t="n"/>
      <c r="H297" s="6" t="n"/>
      <c r="I297" s="6" t="n"/>
      <c r="J297" s="10">
        <f>IF(D297="","",IFERROR(VLOOKUP(D297,'Categorias'!$A$2:$B$15,2,FALSE),"Categoria não cadastrada"))</f>
        <v/>
      </c>
      <c r="K297" s="11">
        <f>IF(COUNTA(B297:I297)=0,"",SUM($H$2:H297)-SUM($I$2:I297))</f>
        <v/>
      </c>
      <c r="L297" s="9">
        <f>IF(COUNTA(C297:I297)=0,"",IF(AND(C297="Entrada",H297&gt;0,I297=0),"OK",IF(AND(C297="Saída",I297&gt;0,H297=0),"OK","Revisar")))</f>
        <v/>
      </c>
      <c r="M297" s="5" t="n"/>
    </row>
    <row r="298">
      <c r="A298" s="2">
        <f>IF(B298="","",COUNT($B$2:B298))</f>
        <v/>
      </c>
      <c r="B298" s="22" t="n"/>
      <c r="C298" s="4" t="n"/>
      <c r="D298" s="5" t="n"/>
      <c r="E298" s="5" t="n"/>
      <c r="F298" s="5" t="n"/>
      <c r="G298" s="4" t="n"/>
      <c r="H298" s="6" t="n"/>
      <c r="I298" s="6" t="n"/>
      <c r="J298" s="7">
        <f>IF(D298="","",IFERROR(VLOOKUP(D298,'Categorias'!$A$2:$B$15,2,FALSE),"Categoria não cadastrada"))</f>
        <v/>
      </c>
      <c r="K298" s="8">
        <f>IF(COUNTA(B298:I298)=0,"",SUM($H$2:H298)-SUM($I$2:I298))</f>
        <v/>
      </c>
      <c r="L298" s="2">
        <f>IF(COUNTA(C298:I298)=0,"",IF(AND(C298="Entrada",H298&gt;0,I298=0),"OK",IF(AND(C298="Saída",I298&gt;0,H298=0),"OK","Revisar")))</f>
        <v/>
      </c>
      <c r="M298" s="5" t="n"/>
    </row>
    <row r="299">
      <c r="A299" s="9">
        <f>IF(B299="","",COUNT($B$2:B299))</f>
        <v/>
      </c>
      <c r="B299" s="22" t="n"/>
      <c r="C299" s="4" t="n"/>
      <c r="D299" s="5" t="n"/>
      <c r="E299" s="5" t="n"/>
      <c r="F299" s="5" t="n"/>
      <c r="G299" s="4" t="n"/>
      <c r="H299" s="6" t="n"/>
      <c r="I299" s="6" t="n"/>
      <c r="J299" s="10">
        <f>IF(D299="","",IFERROR(VLOOKUP(D299,'Categorias'!$A$2:$B$15,2,FALSE),"Categoria não cadastrada"))</f>
        <v/>
      </c>
      <c r="K299" s="11">
        <f>IF(COUNTA(B299:I299)=0,"",SUM($H$2:H299)-SUM($I$2:I299))</f>
        <v/>
      </c>
      <c r="L299" s="9">
        <f>IF(COUNTA(C299:I299)=0,"",IF(AND(C299="Entrada",H299&gt;0,I299=0),"OK",IF(AND(C299="Saída",I299&gt;0,H299=0),"OK","Revisar")))</f>
        <v/>
      </c>
      <c r="M299" s="5" t="n"/>
    </row>
    <row r="300">
      <c r="A300" s="2">
        <f>IF(B300="","",COUNT($B$2:B300))</f>
        <v/>
      </c>
      <c r="B300" s="22" t="n"/>
      <c r="C300" s="4" t="n"/>
      <c r="D300" s="5" t="n"/>
      <c r="E300" s="5" t="n"/>
      <c r="F300" s="5" t="n"/>
      <c r="G300" s="4" t="n"/>
      <c r="H300" s="6" t="n"/>
      <c r="I300" s="6" t="n"/>
      <c r="J300" s="7">
        <f>IF(D300="","",IFERROR(VLOOKUP(D300,'Categorias'!$A$2:$B$15,2,FALSE),"Categoria não cadastrada"))</f>
        <v/>
      </c>
      <c r="K300" s="8">
        <f>IF(COUNTA(B300:I300)=0,"",SUM($H$2:H300)-SUM($I$2:I300))</f>
        <v/>
      </c>
      <c r="L300" s="2">
        <f>IF(COUNTA(C300:I300)=0,"",IF(AND(C300="Entrada",H300&gt;0,I300=0),"OK",IF(AND(C300="Saída",I300&gt;0,H300=0),"OK","Revisar")))</f>
        <v/>
      </c>
      <c r="M300" s="5" t="n"/>
    </row>
    <row r="301">
      <c r="A301" s="9">
        <f>IF(B301="","",COUNT($B$2:B301))</f>
        <v/>
      </c>
      <c r="B301" s="22" t="n"/>
      <c r="C301" s="4" t="n"/>
      <c r="D301" s="5" t="n"/>
      <c r="E301" s="5" t="n"/>
      <c r="F301" s="5" t="n"/>
      <c r="G301" s="4" t="n"/>
      <c r="H301" s="6" t="n"/>
      <c r="I301" s="6" t="n"/>
      <c r="J301" s="10">
        <f>IF(D301="","",IFERROR(VLOOKUP(D301,'Categorias'!$A$2:$B$15,2,FALSE),"Categoria não cadastrada"))</f>
        <v/>
      </c>
      <c r="K301" s="11">
        <f>IF(COUNTA(B301:I301)=0,"",SUM($H$2:H301)-SUM($I$2:I301))</f>
        <v/>
      </c>
      <c r="L301" s="9">
        <f>IF(COUNTA(C301:I301)=0,"",IF(AND(C301="Entrada",H301&gt;0,I301=0),"OK",IF(AND(C301="Saída",I301&gt;0,H301=0),"OK","Revisar")))</f>
        <v/>
      </c>
      <c r="M301" s="5" t="n"/>
    </row>
    <row r="302">
      <c r="A302" s="2">
        <f>IF(B302="","",COUNT($B$2:B302))</f>
        <v/>
      </c>
      <c r="B302" s="22" t="n"/>
      <c r="C302" s="4" t="n"/>
      <c r="D302" s="5" t="n"/>
      <c r="E302" s="5" t="n"/>
      <c r="F302" s="5" t="n"/>
      <c r="G302" s="4" t="n"/>
      <c r="H302" s="6" t="n"/>
      <c r="I302" s="6" t="n"/>
      <c r="J302" s="7">
        <f>IF(D302="","",IFERROR(VLOOKUP(D302,'Categorias'!$A$2:$B$15,2,FALSE),"Categoria não cadastrada"))</f>
        <v/>
      </c>
      <c r="K302" s="8">
        <f>IF(COUNTA(B302:I302)=0,"",SUM($H$2:H302)-SUM($I$2:I302))</f>
        <v/>
      </c>
      <c r="L302" s="2">
        <f>IF(COUNTA(C302:I302)=0,"",IF(AND(C302="Entrada",H302&gt;0,I302=0),"OK",IF(AND(C302="Saída",I302&gt;0,H302=0),"OK","Revisar")))</f>
        <v/>
      </c>
      <c r="M302" s="5" t="n"/>
    </row>
    <row r="303">
      <c r="A303" s="9">
        <f>IF(B303="","",COUNT($B$2:B303))</f>
        <v/>
      </c>
      <c r="B303" s="22" t="n"/>
      <c r="C303" s="4" t="n"/>
      <c r="D303" s="5" t="n"/>
      <c r="E303" s="5" t="n"/>
      <c r="F303" s="5" t="n"/>
      <c r="G303" s="4" t="n"/>
      <c r="H303" s="6" t="n"/>
      <c r="I303" s="6" t="n"/>
      <c r="J303" s="10">
        <f>IF(D303="","",IFERROR(VLOOKUP(D303,'Categorias'!$A$2:$B$15,2,FALSE),"Categoria não cadastrada"))</f>
        <v/>
      </c>
      <c r="K303" s="11">
        <f>IF(COUNTA(B303:I303)=0,"",SUM($H$2:H303)-SUM($I$2:I303))</f>
        <v/>
      </c>
      <c r="L303" s="9">
        <f>IF(COUNTA(C303:I303)=0,"",IF(AND(C303="Entrada",H303&gt;0,I303=0),"OK",IF(AND(C303="Saída",I303&gt;0,H303=0),"OK","Revisar")))</f>
        <v/>
      </c>
      <c r="M303" s="5" t="n"/>
    </row>
    <row r="304">
      <c r="A304" s="2">
        <f>IF(B304="","",COUNT($B$2:B304))</f>
        <v/>
      </c>
      <c r="B304" s="22" t="n"/>
      <c r="C304" s="4" t="n"/>
      <c r="D304" s="5" t="n"/>
      <c r="E304" s="5" t="n"/>
      <c r="F304" s="5" t="n"/>
      <c r="G304" s="4" t="n"/>
      <c r="H304" s="6" t="n"/>
      <c r="I304" s="6" t="n"/>
      <c r="J304" s="7">
        <f>IF(D304="","",IFERROR(VLOOKUP(D304,'Categorias'!$A$2:$B$15,2,FALSE),"Categoria não cadastrada"))</f>
        <v/>
      </c>
      <c r="K304" s="8">
        <f>IF(COUNTA(B304:I304)=0,"",SUM($H$2:H304)-SUM($I$2:I304))</f>
        <v/>
      </c>
      <c r="L304" s="2">
        <f>IF(COUNTA(C304:I304)=0,"",IF(AND(C304="Entrada",H304&gt;0,I304=0),"OK",IF(AND(C304="Saída",I304&gt;0,H304=0),"OK","Revisar")))</f>
        <v/>
      </c>
      <c r="M304" s="5" t="n"/>
    </row>
    <row r="305">
      <c r="A305" s="9">
        <f>IF(B305="","",COUNT($B$2:B305))</f>
        <v/>
      </c>
      <c r="B305" s="22" t="n"/>
      <c r="C305" s="4" t="n"/>
      <c r="D305" s="5" t="n"/>
      <c r="E305" s="5" t="n"/>
      <c r="F305" s="5" t="n"/>
      <c r="G305" s="4" t="n"/>
      <c r="H305" s="6" t="n"/>
      <c r="I305" s="6" t="n"/>
      <c r="J305" s="10">
        <f>IF(D305="","",IFERROR(VLOOKUP(D305,'Categorias'!$A$2:$B$15,2,FALSE),"Categoria não cadastrada"))</f>
        <v/>
      </c>
      <c r="K305" s="11">
        <f>IF(COUNTA(B305:I305)=0,"",SUM($H$2:H305)-SUM($I$2:I305))</f>
        <v/>
      </c>
      <c r="L305" s="9">
        <f>IF(COUNTA(C305:I305)=0,"",IF(AND(C305="Entrada",H305&gt;0,I305=0),"OK",IF(AND(C305="Saída",I305&gt;0,H305=0),"OK","Revisar")))</f>
        <v/>
      </c>
      <c r="M305" s="5" t="n"/>
    </row>
    <row r="306">
      <c r="A306" s="2">
        <f>IF(B306="","",COUNT($B$2:B306))</f>
        <v/>
      </c>
      <c r="B306" s="22" t="n"/>
      <c r="C306" s="4" t="n"/>
      <c r="D306" s="5" t="n"/>
      <c r="E306" s="5" t="n"/>
      <c r="F306" s="5" t="n"/>
      <c r="G306" s="4" t="n"/>
      <c r="H306" s="6" t="n"/>
      <c r="I306" s="6" t="n"/>
      <c r="J306" s="7">
        <f>IF(D306="","",IFERROR(VLOOKUP(D306,'Categorias'!$A$2:$B$15,2,FALSE),"Categoria não cadastrada"))</f>
        <v/>
      </c>
      <c r="K306" s="8">
        <f>IF(COUNTA(B306:I306)=0,"",SUM($H$2:H306)-SUM($I$2:I306))</f>
        <v/>
      </c>
      <c r="L306" s="2">
        <f>IF(COUNTA(C306:I306)=0,"",IF(AND(C306="Entrada",H306&gt;0,I306=0),"OK",IF(AND(C306="Saída",I306&gt;0,H306=0),"OK","Revisar")))</f>
        <v/>
      </c>
      <c r="M306" s="5" t="n"/>
    </row>
    <row r="307">
      <c r="A307" s="9">
        <f>IF(B307="","",COUNT($B$2:B307))</f>
        <v/>
      </c>
      <c r="B307" s="22" t="n"/>
      <c r="C307" s="4" t="n"/>
      <c r="D307" s="5" t="n"/>
      <c r="E307" s="5" t="n"/>
      <c r="F307" s="5" t="n"/>
      <c r="G307" s="4" t="n"/>
      <c r="H307" s="6" t="n"/>
      <c r="I307" s="6" t="n"/>
      <c r="J307" s="10">
        <f>IF(D307="","",IFERROR(VLOOKUP(D307,'Categorias'!$A$2:$B$15,2,FALSE),"Categoria não cadastrada"))</f>
        <v/>
      </c>
      <c r="K307" s="11">
        <f>IF(COUNTA(B307:I307)=0,"",SUM($H$2:H307)-SUM($I$2:I307))</f>
        <v/>
      </c>
      <c r="L307" s="9">
        <f>IF(COUNTA(C307:I307)=0,"",IF(AND(C307="Entrada",H307&gt;0,I307=0),"OK",IF(AND(C307="Saída",I307&gt;0,H307=0),"OK","Revisar")))</f>
        <v/>
      </c>
      <c r="M307" s="5" t="n"/>
    </row>
    <row r="308">
      <c r="A308" s="2">
        <f>IF(B308="","",COUNT($B$2:B308))</f>
        <v/>
      </c>
      <c r="B308" s="22" t="n"/>
      <c r="C308" s="4" t="n"/>
      <c r="D308" s="5" t="n"/>
      <c r="E308" s="5" t="n"/>
      <c r="F308" s="5" t="n"/>
      <c r="G308" s="4" t="n"/>
      <c r="H308" s="6" t="n"/>
      <c r="I308" s="6" t="n"/>
      <c r="J308" s="7">
        <f>IF(D308="","",IFERROR(VLOOKUP(D308,'Categorias'!$A$2:$B$15,2,FALSE),"Categoria não cadastrada"))</f>
        <v/>
      </c>
      <c r="K308" s="8">
        <f>IF(COUNTA(B308:I308)=0,"",SUM($H$2:H308)-SUM($I$2:I308))</f>
        <v/>
      </c>
      <c r="L308" s="2">
        <f>IF(COUNTA(C308:I308)=0,"",IF(AND(C308="Entrada",H308&gt;0,I308=0),"OK",IF(AND(C308="Saída",I308&gt;0,H308=0),"OK","Revisar")))</f>
        <v/>
      </c>
      <c r="M308" s="5" t="n"/>
    </row>
    <row r="309">
      <c r="A309" s="9">
        <f>IF(B309="","",COUNT($B$2:B309))</f>
        <v/>
      </c>
      <c r="B309" s="22" t="n"/>
      <c r="C309" s="4" t="n"/>
      <c r="D309" s="5" t="n"/>
      <c r="E309" s="5" t="n"/>
      <c r="F309" s="5" t="n"/>
      <c r="G309" s="4" t="n"/>
      <c r="H309" s="6" t="n"/>
      <c r="I309" s="6" t="n"/>
      <c r="J309" s="10">
        <f>IF(D309="","",IFERROR(VLOOKUP(D309,'Categorias'!$A$2:$B$15,2,FALSE),"Categoria não cadastrada"))</f>
        <v/>
      </c>
      <c r="K309" s="11">
        <f>IF(COUNTA(B309:I309)=0,"",SUM($H$2:H309)-SUM($I$2:I309))</f>
        <v/>
      </c>
      <c r="L309" s="9">
        <f>IF(COUNTA(C309:I309)=0,"",IF(AND(C309="Entrada",H309&gt;0,I309=0),"OK",IF(AND(C309="Saída",I309&gt;0,H309=0),"OK","Revisar")))</f>
        <v/>
      </c>
      <c r="M309" s="5" t="n"/>
    </row>
    <row r="310">
      <c r="A310" s="2">
        <f>IF(B310="","",COUNT($B$2:B310))</f>
        <v/>
      </c>
      <c r="B310" s="22" t="n"/>
      <c r="C310" s="4" t="n"/>
      <c r="D310" s="5" t="n"/>
      <c r="E310" s="5" t="n"/>
      <c r="F310" s="5" t="n"/>
      <c r="G310" s="4" t="n"/>
      <c r="H310" s="6" t="n"/>
      <c r="I310" s="6" t="n"/>
      <c r="J310" s="7">
        <f>IF(D310="","",IFERROR(VLOOKUP(D310,'Categorias'!$A$2:$B$15,2,FALSE),"Categoria não cadastrada"))</f>
        <v/>
      </c>
      <c r="K310" s="8">
        <f>IF(COUNTA(B310:I310)=0,"",SUM($H$2:H310)-SUM($I$2:I310))</f>
        <v/>
      </c>
      <c r="L310" s="2">
        <f>IF(COUNTA(C310:I310)=0,"",IF(AND(C310="Entrada",H310&gt;0,I310=0),"OK",IF(AND(C310="Saída",I310&gt;0,H310=0),"OK","Revisar")))</f>
        <v/>
      </c>
      <c r="M310" s="5" t="n"/>
    </row>
    <row r="311">
      <c r="A311" s="9">
        <f>IF(B311="","",COUNT($B$2:B311))</f>
        <v/>
      </c>
      <c r="B311" s="22" t="n"/>
      <c r="C311" s="4" t="n"/>
      <c r="D311" s="5" t="n"/>
      <c r="E311" s="5" t="n"/>
      <c r="F311" s="5" t="n"/>
      <c r="G311" s="4" t="n"/>
      <c r="H311" s="6" t="n"/>
      <c r="I311" s="6" t="n"/>
      <c r="J311" s="10">
        <f>IF(D311="","",IFERROR(VLOOKUP(D311,'Categorias'!$A$2:$B$15,2,FALSE),"Categoria não cadastrada"))</f>
        <v/>
      </c>
      <c r="K311" s="11">
        <f>IF(COUNTA(B311:I311)=0,"",SUM($H$2:H311)-SUM($I$2:I311))</f>
        <v/>
      </c>
      <c r="L311" s="9">
        <f>IF(COUNTA(C311:I311)=0,"",IF(AND(C311="Entrada",H311&gt;0,I311=0),"OK",IF(AND(C311="Saída",I311&gt;0,H311=0),"OK","Revisar")))</f>
        <v/>
      </c>
      <c r="M311" s="5" t="n"/>
    </row>
    <row r="312">
      <c r="A312" s="2">
        <f>IF(B312="","",COUNT($B$2:B312))</f>
        <v/>
      </c>
      <c r="B312" s="22" t="n"/>
      <c r="C312" s="4" t="n"/>
      <c r="D312" s="5" t="n"/>
      <c r="E312" s="5" t="n"/>
      <c r="F312" s="5" t="n"/>
      <c r="G312" s="4" t="n"/>
      <c r="H312" s="6" t="n"/>
      <c r="I312" s="6" t="n"/>
      <c r="J312" s="7">
        <f>IF(D312="","",IFERROR(VLOOKUP(D312,'Categorias'!$A$2:$B$15,2,FALSE),"Categoria não cadastrada"))</f>
        <v/>
      </c>
      <c r="K312" s="8">
        <f>IF(COUNTA(B312:I312)=0,"",SUM($H$2:H312)-SUM($I$2:I312))</f>
        <v/>
      </c>
      <c r="L312" s="2">
        <f>IF(COUNTA(C312:I312)=0,"",IF(AND(C312="Entrada",H312&gt;0,I312=0),"OK",IF(AND(C312="Saída",I312&gt;0,H312=0),"OK","Revisar")))</f>
        <v/>
      </c>
      <c r="M312" s="5" t="n"/>
    </row>
    <row r="313">
      <c r="A313" s="9">
        <f>IF(B313="","",COUNT($B$2:B313))</f>
        <v/>
      </c>
      <c r="B313" s="22" t="n"/>
      <c r="C313" s="4" t="n"/>
      <c r="D313" s="5" t="n"/>
      <c r="E313" s="5" t="n"/>
      <c r="F313" s="5" t="n"/>
      <c r="G313" s="4" t="n"/>
      <c r="H313" s="6" t="n"/>
      <c r="I313" s="6" t="n"/>
      <c r="J313" s="10">
        <f>IF(D313="","",IFERROR(VLOOKUP(D313,'Categorias'!$A$2:$B$15,2,FALSE),"Categoria não cadastrada"))</f>
        <v/>
      </c>
      <c r="K313" s="11">
        <f>IF(COUNTA(B313:I313)=0,"",SUM($H$2:H313)-SUM($I$2:I313))</f>
        <v/>
      </c>
      <c r="L313" s="9">
        <f>IF(COUNTA(C313:I313)=0,"",IF(AND(C313="Entrada",H313&gt;0,I313=0),"OK",IF(AND(C313="Saída",I313&gt;0,H313=0),"OK","Revisar")))</f>
        <v/>
      </c>
      <c r="M313" s="5" t="n"/>
    </row>
    <row r="314">
      <c r="A314" s="2">
        <f>IF(B314="","",COUNT($B$2:B314))</f>
        <v/>
      </c>
      <c r="B314" s="22" t="n"/>
      <c r="C314" s="4" t="n"/>
      <c r="D314" s="5" t="n"/>
      <c r="E314" s="5" t="n"/>
      <c r="F314" s="5" t="n"/>
      <c r="G314" s="4" t="n"/>
      <c r="H314" s="6" t="n"/>
      <c r="I314" s="6" t="n"/>
      <c r="J314" s="7">
        <f>IF(D314="","",IFERROR(VLOOKUP(D314,'Categorias'!$A$2:$B$15,2,FALSE),"Categoria não cadastrada"))</f>
        <v/>
      </c>
      <c r="K314" s="8">
        <f>IF(COUNTA(B314:I314)=0,"",SUM($H$2:H314)-SUM($I$2:I314))</f>
        <v/>
      </c>
      <c r="L314" s="2">
        <f>IF(COUNTA(C314:I314)=0,"",IF(AND(C314="Entrada",H314&gt;0,I314=0),"OK",IF(AND(C314="Saída",I314&gt;0,H314=0),"OK","Revisar")))</f>
        <v/>
      </c>
      <c r="M314" s="5" t="n"/>
    </row>
    <row r="315">
      <c r="A315" s="9">
        <f>IF(B315="","",COUNT($B$2:B315))</f>
        <v/>
      </c>
      <c r="B315" s="22" t="n"/>
      <c r="C315" s="4" t="n"/>
      <c r="D315" s="5" t="n"/>
      <c r="E315" s="5" t="n"/>
      <c r="F315" s="5" t="n"/>
      <c r="G315" s="4" t="n"/>
      <c r="H315" s="6" t="n"/>
      <c r="I315" s="6" t="n"/>
      <c r="J315" s="10">
        <f>IF(D315="","",IFERROR(VLOOKUP(D315,'Categorias'!$A$2:$B$15,2,FALSE),"Categoria não cadastrada"))</f>
        <v/>
      </c>
      <c r="K315" s="11">
        <f>IF(COUNTA(B315:I315)=0,"",SUM($H$2:H315)-SUM($I$2:I315))</f>
        <v/>
      </c>
      <c r="L315" s="9">
        <f>IF(COUNTA(C315:I315)=0,"",IF(AND(C315="Entrada",H315&gt;0,I315=0),"OK",IF(AND(C315="Saída",I315&gt;0,H315=0),"OK","Revisar")))</f>
        <v/>
      </c>
      <c r="M315" s="5" t="n"/>
    </row>
    <row r="316">
      <c r="A316" s="2">
        <f>IF(B316="","",COUNT($B$2:B316))</f>
        <v/>
      </c>
      <c r="B316" s="22" t="n"/>
      <c r="C316" s="4" t="n"/>
      <c r="D316" s="5" t="n"/>
      <c r="E316" s="5" t="n"/>
      <c r="F316" s="5" t="n"/>
      <c r="G316" s="4" t="n"/>
      <c r="H316" s="6" t="n"/>
      <c r="I316" s="6" t="n"/>
      <c r="J316" s="7">
        <f>IF(D316="","",IFERROR(VLOOKUP(D316,'Categorias'!$A$2:$B$15,2,FALSE),"Categoria não cadastrada"))</f>
        <v/>
      </c>
      <c r="K316" s="8">
        <f>IF(COUNTA(B316:I316)=0,"",SUM($H$2:H316)-SUM($I$2:I316))</f>
        <v/>
      </c>
      <c r="L316" s="2">
        <f>IF(COUNTA(C316:I316)=0,"",IF(AND(C316="Entrada",H316&gt;0,I316=0),"OK",IF(AND(C316="Saída",I316&gt;0,H316=0),"OK","Revisar")))</f>
        <v/>
      </c>
      <c r="M316" s="5" t="n"/>
    </row>
    <row r="317">
      <c r="A317" s="9">
        <f>IF(B317="","",COUNT($B$2:B317))</f>
        <v/>
      </c>
      <c r="B317" s="22" t="n"/>
      <c r="C317" s="4" t="n"/>
      <c r="D317" s="5" t="n"/>
      <c r="E317" s="5" t="n"/>
      <c r="F317" s="5" t="n"/>
      <c r="G317" s="4" t="n"/>
      <c r="H317" s="6" t="n"/>
      <c r="I317" s="6" t="n"/>
      <c r="J317" s="10">
        <f>IF(D317="","",IFERROR(VLOOKUP(D317,'Categorias'!$A$2:$B$15,2,FALSE),"Categoria não cadastrada"))</f>
        <v/>
      </c>
      <c r="K317" s="11">
        <f>IF(COUNTA(B317:I317)=0,"",SUM($H$2:H317)-SUM($I$2:I317))</f>
        <v/>
      </c>
      <c r="L317" s="9">
        <f>IF(COUNTA(C317:I317)=0,"",IF(AND(C317="Entrada",H317&gt;0,I317=0),"OK",IF(AND(C317="Saída",I317&gt;0,H317=0),"OK","Revisar")))</f>
        <v/>
      </c>
      <c r="M317" s="5" t="n"/>
    </row>
    <row r="318">
      <c r="A318" s="2">
        <f>IF(B318="","",COUNT($B$2:B318))</f>
        <v/>
      </c>
      <c r="B318" s="22" t="n"/>
      <c r="C318" s="4" t="n"/>
      <c r="D318" s="5" t="n"/>
      <c r="E318" s="5" t="n"/>
      <c r="F318" s="5" t="n"/>
      <c r="G318" s="4" t="n"/>
      <c r="H318" s="6" t="n"/>
      <c r="I318" s="6" t="n"/>
      <c r="J318" s="7">
        <f>IF(D318="","",IFERROR(VLOOKUP(D318,'Categorias'!$A$2:$B$15,2,FALSE),"Categoria não cadastrada"))</f>
        <v/>
      </c>
      <c r="K318" s="8">
        <f>IF(COUNTA(B318:I318)=0,"",SUM($H$2:H318)-SUM($I$2:I318))</f>
        <v/>
      </c>
      <c r="L318" s="2">
        <f>IF(COUNTA(C318:I318)=0,"",IF(AND(C318="Entrada",H318&gt;0,I318=0),"OK",IF(AND(C318="Saída",I318&gt;0,H318=0),"OK","Revisar")))</f>
        <v/>
      </c>
      <c r="M318" s="5" t="n"/>
    </row>
    <row r="319">
      <c r="A319" s="9">
        <f>IF(B319="","",COUNT($B$2:B319))</f>
        <v/>
      </c>
      <c r="B319" s="22" t="n"/>
      <c r="C319" s="4" t="n"/>
      <c r="D319" s="5" t="n"/>
      <c r="E319" s="5" t="n"/>
      <c r="F319" s="5" t="n"/>
      <c r="G319" s="4" t="n"/>
      <c r="H319" s="6" t="n"/>
      <c r="I319" s="6" t="n"/>
      <c r="J319" s="10">
        <f>IF(D319="","",IFERROR(VLOOKUP(D319,'Categorias'!$A$2:$B$15,2,FALSE),"Categoria não cadastrada"))</f>
        <v/>
      </c>
      <c r="K319" s="11">
        <f>IF(COUNTA(B319:I319)=0,"",SUM($H$2:H319)-SUM($I$2:I319))</f>
        <v/>
      </c>
      <c r="L319" s="9">
        <f>IF(COUNTA(C319:I319)=0,"",IF(AND(C319="Entrada",H319&gt;0,I319=0),"OK",IF(AND(C319="Saída",I319&gt;0,H319=0),"OK","Revisar")))</f>
        <v/>
      </c>
      <c r="M319" s="5" t="n"/>
    </row>
    <row r="320">
      <c r="A320" s="2">
        <f>IF(B320="","",COUNT($B$2:B320))</f>
        <v/>
      </c>
      <c r="B320" s="22" t="n"/>
      <c r="C320" s="4" t="n"/>
      <c r="D320" s="5" t="n"/>
      <c r="E320" s="5" t="n"/>
      <c r="F320" s="5" t="n"/>
      <c r="G320" s="4" t="n"/>
      <c r="H320" s="6" t="n"/>
      <c r="I320" s="6" t="n"/>
      <c r="J320" s="7">
        <f>IF(D320="","",IFERROR(VLOOKUP(D320,'Categorias'!$A$2:$B$15,2,FALSE),"Categoria não cadastrada"))</f>
        <v/>
      </c>
      <c r="K320" s="8">
        <f>IF(COUNTA(B320:I320)=0,"",SUM($H$2:H320)-SUM($I$2:I320))</f>
        <v/>
      </c>
      <c r="L320" s="2">
        <f>IF(COUNTA(C320:I320)=0,"",IF(AND(C320="Entrada",H320&gt;0,I320=0),"OK",IF(AND(C320="Saída",I320&gt;0,H320=0),"OK","Revisar")))</f>
        <v/>
      </c>
      <c r="M320" s="5" t="n"/>
    </row>
    <row r="321">
      <c r="A321" s="9">
        <f>IF(B321="","",COUNT($B$2:B321))</f>
        <v/>
      </c>
      <c r="B321" s="22" t="n"/>
      <c r="C321" s="4" t="n"/>
      <c r="D321" s="5" t="n"/>
      <c r="E321" s="5" t="n"/>
      <c r="F321" s="5" t="n"/>
      <c r="G321" s="4" t="n"/>
      <c r="H321" s="6" t="n"/>
      <c r="I321" s="6" t="n"/>
      <c r="J321" s="10">
        <f>IF(D321="","",IFERROR(VLOOKUP(D321,'Categorias'!$A$2:$B$15,2,FALSE),"Categoria não cadastrada"))</f>
        <v/>
      </c>
      <c r="K321" s="11">
        <f>IF(COUNTA(B321:I321)=0,"",SUM($H$2:H321)-SUM($I$2:I321))</f>
        <v/>
      </c>
      <c r="L321" s="9">
        <f>IF(COUNTA(C321:I321)=0,"",IF(AND(C321="Entrada",H321&gt;0,I321=0),"OK",IF(AND(C321="Saída",I321&gt;0,H321=0),"OK","Revisar")))</f>
        <v/>
      </c>
      <c r="M321" s="5" t="n"/>
    </row>
    <row r="322">
      <c r="A322" s="2">
        <f>IF(B322="","",COUNT($B$2:B322))</f>
        <v/>
      </c>
      <c r="B322" s="22" t="n"/>
      <c r="C322" s="4" t="n"/>
      <c r="D322" s="5" t="n"/>
      <c r="E322" s="5" t="n"/>
      <c r="F322" s="5" t="n"/>
      <c r="G322" s="4" t="n"/>
      <c r="H322" s="6" t="n"/>
      <c r="I322" s="6" t="n"/>
      <c r="J322" s="7">
        <f>IF(D322="","",IFERROR(VLOOKUP(D322,'Categorias'!$A$2:$B$15,2,FALSE),"Categoria não cadastrada"))</f>
        <v/>
      </c>
      <c r="K322" s="8">
        <f>IF(COUNTA(B322:I322)=0,"",SUM($H$2:H322)-SUM($I$2:I322))</f>
        <v/>
      </c>
      <c r="L322" s="2">
        <f>IF(COUNTA(C322:I322)=0,"",IF(AND(C322="Entrada",H322&gt;0,I322=0),"OK",IF(AND(C322="Saída",I322&gt;0,H322=0),"OK","Revisar")))</f>
        <v/>
      </c>
      <c r="M322" s="5" t="n"/>
    </row>
    <row r="323">
      <c r="A323" s="9">
        <f>IF(B323="","",COUNT($B$2:B323))</f>
        <v/>
      </c>
      <c r="B323" s="22" t="n"/>
      <c r="C323" s="4" t="n"/>
      <c r="D323" s="5" t="n"/>
      <c r="E323" s="5" t="n"/>
      <c r="F323" s="5" t="n"/>
      <c r="G323" s="4" t="n"/>
      <c r="H323" s="6" t="n"/>
      <c r="I323" s="6" t="n"/>
      <c r="J323" s="10">
        <f>IF(D323="","",IFERROR(VLOOKUP(D323,'Categorias'!$A$2:$B$15,2,FALSE),"Categoria não cadastrada"))</f>
        <v/>
      </c>
      <c r="K323" s="11">
        <f>IF(COUNTA(B323:I323)=0,"",SUM($H$2:H323)-SUM($I$2:I323))</f>
        <v/>
      </c>
      <c r="L323" s="9">
        <f>IF(COUNTA(C323:I323)=0,"",IF(AND(C323="Entrada",H323&gt;0,I323=0),"OK",IF(AND(C323="Saída",I323&gt;0,H323=0),"OK","Revisar")))</f>
        <v/>
      </c>
      <c r="M323" s="5" t="n"/>
    </row>
    <row r="324">
      <c r="A324" s="2">
        <f>IF(B324="","",COUNT($B$2:B324))</f>
        <v/>
      </c>
      <c r="B324" s="22" t="n"/>
      <c r="C324" s="4" t="n"/>
      <c r="D324" s="5" t="n"/>
      <c r="E324" s="5" t="n"/>
      <c r="F324" s="5" t="n"/>
      <c r="G324" s="4" t="n"/>
      <c r="H324" s="6" t="n"/>
      <c r="I324" s="6" t="n"/>
      <c r="J324" s="7">
        <f>IF(D324="","",IFERROR(VLOOKUP(D324,'Categorias'!$A$2:$B$15,2,FALSE),"Categoria não cadastrada"))</f>
        <v/>
      </c>
      <c r="K324" s="8">
        <f>IF(COUNTA(B324:I324)=0,"",SUM($H$2:H324)-SUM($I$2:I324))</f>
        <v/>
      </c>
      <c r="L324" s="2">
        <f>IF(COUNTA(C324:I324)=0,"",IF(AND(C324="Entrada",H324&gt;0,I324=0),"OK",IF(AND(C324="Saída",I324&gt;0,H324=0),"OK","Revisar")))</f>
        <v/>
      </c>
      <c r="M324" s="5" t="n"/>
    </row>
    <row r="325">
      <c r="A325" s="9">
        <f>IF(B325="","",COUNT($B$2:B325))</f>
        <v/>
      </c>
      <c r="B325" s="22" t="n"/>
      <c r="C325" s="4" t="n"/>
      <c r="D325" s="5" t="n"/>
      <c r="E325" s="5" t="n"/>
      <c r="F325" s="5" t="n"/>
      <c r="G325" s="4" t="n"/>
      <c r="H325" s="6" t="n"/>
      <c r="I325" s="6" t="n"/>
      <c r="J325" s="10">
        <f>IF(D325="","",IFERROR(VLOOKUP(D325,'Categorias'!$A$2:$B$15,2,FALSE),"Categoria não cadastrada"))</f>
        <v/>
      </c>
      <c r="K325" s="11">
        <f>IF(COUNTA(B325:I325)=0,"",SUM($H$2:H325)-SUM($I$2:I325))</f>
        <v/>
      </c>
      <c r="L325" s="9">
        <f>IF(COUNTA(C325:I325)=0,"",IF(AND(C325="Entrada",H325&gt;0,I325=0),"OK",IF(AND(C325="Saída",I325&gt;0,H325=0),"OK","Revisar")))</f>
        <v/>
      </c>
      <c r="M325" s="5" t="n"/>
    </row>
    <row r="326">
      <c r="A326" s="2">
        <f>IF(B326="","",COUNT($B$2:B326))</f>
        <v/>
      </c>
      <c r="B326" s="22" t="n"/>
      <c r="C326" s="4" t="n"/>
      <c r="D326" s="5" t="n"/>
      <c r="E326" s="5" t="n"/>
      <c r="F326" s="5" t="n"/>
      <c r="G326" s="4" t="n"/>
      <c r="H326" s="6" t="n"/>
      <c r="I326" s="6" t="n"/>
      <c r="J326" s="7">
        <f>IF(D326="","",IFERROR(VLOOKUP(D326,'Categorias'!$A$2:$B$15,2,FALSE),"Categoria não cadastrada"))</f>
        <v/>
      </c>
      <c r="K326" s="8">
        <f>IF(COUNTA(B326:I326)=0,"",SUM($H$2:H326)-SUM($I$2:I326))</f>
        <v/>
      </c>
      <c r="L326" s="2">
        <f>IF(COUNTA(C326:I326)=0,"",IF(AND(C326="Entrada",H326&gt;0,I326=0),"OK",IF(AND(C326="Saída",I326&gt;0,H326=0),"OK","Revisar")))</f>
        <v/>
      </c>
      <c r="M326" s="5" t="n"/>
    </row>
    <row r="327">
      <c r="A327" s="9">
        <f>IF(B327="","",COUNT($B$2:B327))</f>
        <v/>
      </c>
      <c r="B327" s="22" t="n"/>
      <c r="C327" s="4" t="n"/>
      <c r="D327" s="5" t="n"/>
      <c r="E327" s="5" t="n"/>
      <c r="F327" s="5" t="n"/>
      <c r="G327" s="4" t="n"/>
      <c r="H327" s="6" t="n"/>
      <c r="I327" s="6" t="n"/>
      <c r="J327" s="10">
        <f>IF(D327="","",IFERROR(VLOOKUP(D327,'Categorias'!$A$2:$B$15,2,FALSE),"Categoria não cadastrada"))</f>
        <v/>
      </c>
      <c r="K327" s="11">
        <f>IF(COUNTA(B327:I327)=0,"",SUM($H$2:H327)-SUM($I$2:I327))</f>
        <v/>
      </c>
      <c r="L327" s="9">
        <f>IF(COUNTA(C327:I327)=0,"",IF(AND(C327="Entrada",H327&gt;0,I327=0),"OK",IF(AND(C327="Saída",I327&gt;0,H327=0),"OK","Revisar")))</f>
        <v/>
      </c>
      <c r="M327" s="5" t="n"/>
    </row>
    <row r="328">
      <c r="A328" s="2">
        <f>IF(B328="","",COUNT($B$2:B328))</f>
        <v/>
      </c>
      <c r="B328" s="22" t="n"/>
      <c r="C328" s="4" t="n"/>
      <c r="D328" s="5" t="n"/>
      <c r="E328" s="5" t="n"/>
      <c r="F328" s="5" t="n"/>
      <c r="G328" s="4" t="n"/>
      <c r="H328" s="6" t="n"/>
      <c r="I328" s="6" t="n"/>
      <c r="J328" s="7">
        <f>IF(D328="","",IFERROR(VLOOKUP(D328,'Categorias'!$A$2:$B$15,2,FALSE),"Categoria não cadastrada"))</f>
        <v/>
      </c>
      <c r="K328" s="8">
        <f>IF(COUNTA(B328:I328)=0,"",SUM($H$2:H328)-SUM($I$2:I328))</f>
        <v/>
      </c>
      <c r="L328" s="2">
        <f>IF(COUNTA(C328:I328)=0,"",IF(AND(C328="Entrada",H328&gt;0,I328=0),"OK",IF(AND(C328="Saída",I328&gt;0,H328=0),"OK","Revisar")))</f>
        <v/>
      </c>
      <c r="M328" s="5" t="n"/>
    </row>
    <row r="329">
      <c r="A329" s="9">
        <f>IF(B329="","",COUNT($B$2:B329))</f>
        <v/>
      </c>
      <c r="B329" s="22" t="n"/>
      <c r="C329" s="4" t="n"/>
      <c r="D329" s="5" t="n"/>
      <c r="E329" s="5" t="n"/>
      <c r="F329" s="5" t="n"/>
      <c r="G329" s="4" t="n"/>
      <c r="H329" s="6" t="n"/>
      <c r="I329" s="6" t="n"/>
      <c r="J329" s="10">
        <f>IF(D329="","",IFERROR(VLOOKUP(D329,'Categorias'!$A$2:$B$15,2,FALSE),"Categoria não cadastrada"))</f>
        <v/>
      </c>
      <c r="K329" s="11">
        <f>IF(COUNTA(B329:I329)=0,"",SUM($H$2:H329)-SUM($I$2:I329))</f>
        <v/>
      </c>
      <c r="L329" s="9">
        <f>IF(COUNTA(C329:I329)=0,"",IF(AND(C329="Entrada",H329&gt;0,I329=0),"OK",IF(AND(C329="Saída",I329&gt;0,H329=0),"OK","Revisar")))</f>
        <v/>
      </c>
      <c r="M329" s="5" t="n"/>
    </row>
    <row r="330">
      <c r="A330" s="2">
        <f>IF(B330="","",COUNT($B$2:B330))</f>
        <v/>
      </c>
      <c r="B330" s="22" t="n"/>
      <c r="C330" s="4" t="n"/>
      <c r="D330" s="5" t="n"/>
      <c r="E330" s="5" t="n"/>
      <c r="F330" s="5" t="n"/>
      <c r="G330" s="4" t="n"/>
      <c r="H330" s="6" t="n"/>
      <c r="I330" s="6" t="n"/>
      <c r="J330" s="7">
        <f>IF(D330="","",IFERROR(VLOOKUP(D330,'Categorias'!$A$2:$B$15,2,FALSE),"Categoria não cadastrada"))</f>
        <v/>
      </c>
      <c r="K330" s="8">
        <f>IF(COUNTA(B330:I330)=0,"",SUM($H$2:H330)-SUM($I$2:I330))</f>
        <v/>
      </c>
      <c r="L330" s="2">
        <f>IF(COUNTA(C330:I330)=0,"",IF(AND(C330="Entrada",H330&gt;0,I330=0),"OK",IF(AND(C330="Saída",I330&gt;0,H330=0),"OK","Revisar")))</f>
        <v/>
      </c>
      <c r="M330" s="5" t="n"/>
    </row>
    <row r="331">
      <c r="A331" s="9">
        <f>IF(B331="","",COUNT($B$2:B331))</f>
        <v/>
      </c>
      <c r="B331" s="22" t="n"/>
      <c r="C331" s="4" t="n"/>
      <c r="D331" s="5" t="n"/>
      <c r="E331" s="5" t="n"/>
      <c r="F331" s="5" t="n"/>
      <c r="G331" s="4" t="n"/>
      <c r="H331" s="6" t="n"/>
      <c r="I331" s="6" t="n"/>
      <c r="J331" s="10">
        <f>IF(D331="","",IFERROR(VLOOKUP(D331,'Categorias'!$A$2:$B$15,2,FALSE),"Categoria não cadastrada"))</f>
        <v/>
      </c>
      <c r="K331" s="11">
        <f>IF(COUNTA(B331:I331)=0,"",SUM($H$2:H331)-SUM($I$2:I331))</f>
        <v/>
      </c>
      <c r="L331" s="9">
        <f>IF(COUNTA(C331:I331)=0,"",IF(AND(C331="Entrada",H331&gt;0,I331=0),"OK",IF(AND(C331="Saída",I331&gt;0,H331=0),"OK","Revisar")))</f>
        <v/>
      </c>
      <c r="M331" s="5" t="n"/>
    </row>
    <row r="332">
      <c r="A332" s="2">
        <f>IF(B332="","",COUNT($B$2:B332))</f>
        <v/>
      </c>
      <c r="B332" s="22" t="n"/>
      <c r="C332" s="4" t="n"/>
      <c r="D332" s="5" t="n"/>
      <c r="E332" s="5" t="n"/>
      <c r="F332" s="5" t="n"/>
      <c r="G332" s="4" t="n"/>
      <c r="H332" s="6" t="n"/>
      <c r="I332" s="6" t="n"/>
      <c r="J332" s="7">
        <f>IF(D332="","",IFERROR(VLOOKUP(D332,'Categorias'!$A$2:$B$15,2,FALSE),"Categoria não cadastrada"))</f>
        <v/>
      </c>
      <c r="K332" s="8">
        <f>IF(COUNTA(B332:I332)=0,"",SUM($H$2:H332)-SUM($I$2:I332))</f>
        <v/>
      </c>
      <c r="L332" s="2">
        <f>IF(COUNTA(C332:I332)=0,"",IF(AND(C332="Entrada",H332&gt;0,I332=0),"OK",IF(AND(C332="Saída",I332&gt;0,H332=0),"OK","Revisar")))</f>
        <v/>
      </c>
      <c r="M332" s="5" t="n"/>
    </row>
    <row r="333">
      <c r="A333" s="9">
        <f>IF(B333="","",COUNT($B$2:B333))</f>
        <v/>
      </c>
      <c r="B333" s="22" t="n"/>
      <c r="C333" s="4" t="n"/>
      <c r="D333" s="5" t="n"/>
      <c r="E333" s="5" t="n"/>
      <c r="F333" s="5" t="n"/>
      <c r="G333" s="4" t="n"/>
      <c r="H333" s="6" t="n"/>
      <c r="I333" s="6" t="n"/>
      <c r="J333" s="10">
        <f>IF(D333="","",IFERROR(VLOOKUP(D333,'Categorias'!$A$2:$B$15,2,FALSE),"Categoria não cadastrada"))</f>
        <v/>
      </c>
      <c r="K333" s="11">
        <f>IF(COUNTA(B333:I333)=0,"",SUM($H$2:H333)-SUM($I$2:I333))</f>
        <v/>
      </c>
      <c r="L333" s="9">
        <f>IF(COUNTA(C333:I333)=0,"",IF(AND(C333="Entrada",H333&gt;0,I333=0),"OK",IF(AND(C333="Saída",I333&gt;0,H333=0),"OK","Revisar")))</f>
        <v/>
      </c>
      <c r="M333" s="5" t="n"/>
    </row>
    <row r="334">
      <c r="A334" s="2">
        <f>IF(B334="","",COUNT($B$2:B334))</f>
        <v/>
      </c>
      <c r="B334" s="22" t="n"/>
      <c r="C334" s="4" t="n"/>
      <c r="D334" s="5" t="n"/>
      <c r="E334" s="5" t="n"/>
      <c r="F334" s="5" t="n"/>
      <c r="G334" s="4" t="n"/>
      <c r="H334" s="6" t="n"/>
      <c r="I334" s="6" t="n"/>
      <c r="J334" s="7">
        <f>IF(D334="","",IFERROR(VLOOKUP(D334,'Categorias'!$A$2:$B$15,2,FALSE),"Categoria não cadastrada"))</f>
        <v/>
      </c>
      <c r="K334" s="8">
        <f>IF(COUNTA(B334:I334)=0,"",SUM($H$2:H334)-SUM($I$2:I334))</f>
        <v/>
      </c>
      <c r="L334" s="2">
        <f>IF(COUNTA(C334:I334)=0,"",IF(AND(C334="Entrada",H334&gt;0,I334=0),"OK",IF(AND(C334="Saída",I334&gt;0,H334=0),"OK","Revisar")))</f>
        <v/>
      </c>
      <c r="M334" s="5" t="n"/>
    </row>
    <row r="335">
      <c r="A335" s="9">
        <f>IF(B335="","",COUNT($B$2:B335))</f>
        <v/>
      </c>
      <c r="B335" s="22" t="n"/>
      <c r="C335" s="4" t="n"/>
      <c r="D335" s="5" t="n"/>
      <c r="E335" s="5" t="n"/>
      <c r="F335" s="5" t="n"/>
      <c r="G335" s="4" t="n"/>
      <c r="H335" s="6" t="n"/>
      <c r="I335" s="6" t="n"/>
      <c r="J335" s="10">
        <f>IF(D335="","",IFERROR(VLOOKUP(D335,'Categorias'!$A$2:$B$15,2,FALSE),"Categoria não cadastrada"))</f>
        <v/>
      </c>
      <c r="K335" s="11">
        <f>IF(COUNTA(B335:I335)=0,"",SUM($H$2:H335)-SUM($I$2:I335))</f>
        <v/>
      </c>
      <c r="L335" s="9">
        <f>IF(COUNTA(C335:I335)=0,"",IF(AND(C335="Entrada",H335&gt;0,I335=0),"OK",IF(AND(C335="Saída",I335&gt;0,H335=0),"OK","Revisar")))</f>
        <v/>
      </c>
      <c r="M335" s="5" t="n"/>
    </row>
    <row r="336">
      <c r="A336" s="2">
        <f>IF(B336="","",COUNT($B$2:B336))</f>
        <v/>
      </c>
      <c r="B336" s="22" t="n"/>
      <c r="C336" s="4" t="n"/>
      <c r="D336" s="5" t="n"/>
      <c r="E336" s="5" t="n"/>
      <c r="F336" s="5" t="n"/>
      <c r="G336" s="4" t="n"/>
      <c r="H336" s="6" t="n"/>
      <c r="I336" s="6" t="n"/>
      <c r="J336" s="7">
        <f>IF(D336="","",IFERROR(VLOOKUP(D336,'Categorias'!$A$2:$B$15,2,FALSE),"Categoria não cadastrada"))</f>
        <v/>
      </c>
      <c r="K336" s="8">
        <f>IF(COUNTA(B336:I336)=0,"",SUM($H$2:H336)-SUM($I$2:I336))</f>
        <v/>
      </c>
      <c r="L336" s="2">
        <f>IF(COUNTA(C336:I336)=0,"",IF(AND(C336="Entrada",H336&gt;0,I336=0),"OK",IF(AND(C336="Saída",I336&gt;0,H336=0),"OK","Revisar")))</f>
        <v/>
      </c>
      <c r="M336" s="5" t="n"/>
    </row>
    <row r="337">
      <c r="A337" s="9">
        <f>IF(B337="","",COUNT($B$2:B337))</f>
        <v/>
      </c>
      <c r="B337" s="22" t="n"/>
      <c r="C337" s="4" t="n"/>
      <c r="D337" s="5" t="n"/>
      <c r="E337" s="5" t="n"/>
      <c r="F337" s="5" t="n"/>
      <c r="G337" s="4" t="n"/>
      <c r="H337" s="6" t="n"/>
      <c r="I337" s="6" t="n"/>
      <c r="J337" s="10">
        <f>IF(D337="","",IFERROR(VLOOKUP(D337,'Categorias'!$A$2:$B$15,2,FALSE),"Categoria não cadastrada"))</f>
        <v/>
      </c>
      <c r="K337" s="11">
        <f>IF(COUNTA(B337:I337)=0,"",SUM($H$2:H337)-SUM($I$2:I337))</f>
        <v/>
      </c>
      <c r="L337" s="9">
        <f>IF(COUNTA(C337:I337)=0,"",IF(AND(C337="Entrada",H337&gt;0,I337=0),"OK",IF(AND(C337="Saída",I337&gt;0,H337=0),"OK","Revisar")))</f>
        <v/>
      </c>
      <c r="M337" s="5" t="n"/>
    </row>
    <row r="338">
      <c r="A338" s="2">
        <f>IF(B338="","",COUNT($B$2:B338))</f>
        <v/>
      </c>
      <c r="B338" s="22" t="n"/>
      <c r="C338" s="4" t="n"/>
      <c r="D338" s="5" t="n"/>
      <c r="E338" s="5" t="n"/>
      <c r="F338" s="5" t="n"/>
      <c r="G338" s="4" t="n"/>
      <c r="H338" s="6" t="n"/>
      <c r="I338" s="6" t="n"/>
      <c r="J338" s="7">
        <f>IF(D338="","",IFERROR(VLOOKUP(D338,'Categorias'!$A$2:$B$15,2,FALSE),"Categoria não cadastrada"))</f>
        <v/>
      </c>
      <c r="K338" s="8">
        <f>IF(COUNTA(B338:I338)=0,"",SUM($H$2:H338)-SUM($I$2:I338))</f>
        <v/>
      </c>
      <c r="L338" s="2">
        <f>IF(COUNTA(C338:I338)=0,"",IF(AND(C338="Entrada",H338&gt;0,I338=0),"OK",IF(AND(C338="Saída",I338&gt;0,H338=0),"OK","Revisar")))</f>
        <v/>
      </c>
      <c r="M338" s="5" t="n"/>
    </row>
    <row r="339">
      <c r="A339" s="9">
        <f>IF(B339="","",COUNT($B$2:B339))</f>
        <v/>
      </c>
      <c r="B339" s="22" t="n"/>
      <c r="C339" s="4" t="n"/>
      <c r="D339" s="5" t="n"/>
      <c r="E339" s="5" t="n"/>
      <c r="F339" s="5" t="n"/>
      <c r="G339" s="4" t="n"/>
      <c r="H339" s="6" t="n"/>
      <c r="I339" s="6" t="n"/>
      <c r="J339" s="10">
        <f>IF(D339="","",IFERROR(VLOOKUP(D339,'Categorias'!$A$2:$B$15,2,FALSE),"Categoria não cadastrada"))</f>
        <v/>
      </c>
      <c r="K339" s="11">
        <f>IF(COUNTA(B339:I339)=0,"",SUM($H$2:H339)-SUM($I$2:I339))</f>
        <v/>
      </c>
      <c r="L339" s="9">
        <f>IF(COUNTA(C339:I339)=0,"",IF(AND(C339="Entrada",H339&gt;0,I339=0),"OK",IF(AND(C339="Saída",I339&gt;0,H339=0),"OK","Revisar")))</f>
        <v/>
      </c>
      <c r="M339" s="5" t="n"/>
    </row>
    <row r="340">
      <c r="A340" s="2">
        <f>IF(B340="","",COUNT($B$2:B340))</f>
        <v/>
      </c>
      <c r="B340" s="22" t="n"/>
      <c r="C340" s="4" t="n"/>
      <c r="D340" s="5" t="n"/>
      <c r="E340" s="5" t="n"/>
      <c r="F340" s="5" t="n"/>
      <c r="G340" s="4" t="n"/>
      <c r="H340" s="6" t="n"/>
      <c r="I340" s="6" t="n"/>
      <c r="J340" s="7">
        <f>IF(D340="","",IFERROR(VLOOKUP(D340,'Categorias'!$A$2:$B$15,2,FALSE),"Categoria não cadastrada"))</f>
        <v/>
      </c>
      <c r="K340" s="8">
        <f>IF(COUNTA(B340:I340)=0,"",SUM($H$2:H340)-SUM($I$2:I340))</f>
        <v/>
      </c>
      <c r="L340" s="2">
        <f>IF(COUNTA(C340:I340)=0,"",IF(AND(C340="Entrada",H340&gt;0,I340=0),"OK",IF(AND(C340="Saída",I340&gt;0,H340=0),"OK","Revisar")))</f>
        <v/>
      </c>
      <c r="M340" s="5" t="n"/>
    </row>
    <row r="341">
      <c r="A341" s="9">
        <f>IF(B341="","",COUNT($B$2:B341))</f>
        <v/>
      </c>
      <c r="B341" s="22" t="n"/>
      <c r="C341" s="4" t="n"/>
      <c r="D341" s="5" t="n"/>
      <c r="E341" s="5" t="n"/>
      <c r="F341" s="5" t="n"/>
      <c r="G341" s="4" t="n"/>
      <c r="H341" s="6" t="n"/>
      <c r="I341" s="6" t="n"/>
      <c r="J341" s="10">
        <f>IF(D341="","",IFERROR(VLOOKUP(D341,'Categorias'!$A$2:$B$15,2,FALSE),"Categoria não cadastrada"))</f>
        <v/>
      </c>
      <c r="K341" s="11">
        <f>IF(COUNTA(B341:I341)=0,"",SUM($H$2:H341)-SUM($I$2:I341))</f>
        <v/>
      </c>
      <c r="L341" s="9">
        <f>IF(COUNTA(C341:I341)=0,"",IF(AND(C341="Entrada",H341&gt;0,I341=0),"OK",IF(AND(C341="Saída",I341&gt;0,H341=0),"OK","Revisar")))</f>
        <v/>
      </c>
      <c r="M341" s="5" t="n"/>
    </row>
    <row r="342">
      <c r="A342" s="2">
        <f>IF(B342="","",COUNT($B$2:B342))</f>
        <v/>
      </c>
      <c r="B342" s="22" t="n"/>
      <c r="C342" s="4" t="n"/>
      <c r="D342" s="5" t="n"/>
      <c r="E342" s="5" t="n"/>
      <c r="F342" s="5" t="n"/>
      <c r="G342" s="4" t="n"/>
      <c r="H342" s="6" t="n"/>
      <c r="I342" s="6" t="n"/>
      <c r="J342" s="7">
        <f>IF(D342="","",IFERROR(VLOOKUP(D342,'Categorias'!$A$2:$B$15,2,FALSE),"Categoria não cadastrada"))</f>
        <v/>
      </c>
      <c r="K342" s="8">
        <f>IF(COUNTA(B342:I342)=0,"",SUM($H$2:H342)-SUM($I$2:I342))</f>
        <v/>
      </c>
      <c r="L342" s="2">
        <f>IF(COUNTA(C342:I342)=0,"",IF(AND(C342="Entrada",H342&gt;0,I342=0),"OK",IF(AND(C342="Saída",I342&gt;0,H342=0),"OK","Revisar")))</f>
        <v/>
      </c>
      <c r="M342" s="5" t="n"/>
    </row>
    <row r="343">
      <c r="A343" s="9">
        <f>IF(B343="","",COUNT($B$2:B343))</f>
        <v/>
      </c>
      <c r="B343" s="22" t="n"/>
      <c r="C343" s="4" t="n"/>
      <c r="D343" s="5" t="n"/>
      <c r="E343" s="5" t="n"/>
      <c r="F343" s="5" t="n"/>
      <c r="G343" s="4" t="n"/>
      <c r="H343" s="6" t="n"/>
      <c r="I343" s="6" t="n"/>
      <c r="J343" s="10">
        <f>IF(D343="","",IFERROR(VLOOKUP(D343,'Categorias'!$A$2:$B$15,2,FALSE),"Categoria não cadastrada"))</f>
        <v/>
      </c>
      <c r="K343" s="11">
        <f>IF(COUNTA(B343:I343)=0,"",SUM($H$2:H343)-SUM($I$2:I343))</f>
        <v/>
      </c>
      <c r="L343" s="9">
        <f>IF(COUNTA(C343:I343)=0,"",IF(AND(C343="Entrada",H343&gt;0,I343=0),"OK",IF(AND(C343="Saída",I343&gt;0,H343=0),"OK","Revisar")))</f>
        <v/>
      </c>
      <c r="M343" s="5" t="n"/>
    </row>
    <row r="344">
      <c r="A344" s="2">
        <f>IF(B344="","",COUNT($B$2:B344))</f>
        <v/>
      </c>
      <c r="B344" s="22" t="n"/>
      <c r="C344" s="4" t="n"/>
      <c r="D344" s="5" t="n"/>
      <c r="E344" s="5" t="n"/>
      <c r="F344" s="5" t="n"/>
      <c r="G344" s="4" t="n"/>
      <c r="H344" s="6" t="n"/>
      <c r="I344" s="6" t="n"/>
      <c r="J344" s="7">
        <f>IF(D344="","",IFERROR(VLOOKUP(D344,'Categorias'!$A$2:$B$15,2,FALSE),"Categoria não cadastrada"))</f>
        <v/>
      </c>
      <c r="K344" s="8">
        <f>IF(COUNTA(B344:I344)=0,"",SUM($H$2:H344)-SUM($I$2:I344))</f>
        <v/>
      </c>
      <c r="L344" s="2">
        <f>IF(COUNTA(C344:I344)=0,"",IF(AND(C344="Entrada",H344&gt;0,I344=0),"OK",IF(AND(C344="Saída",I344&gt;0,H344=0),"OK","Revisar")))</f>
        <v/>
      </c>
      <c r="M344" s="5" t="n"/>
    </row>
    <row r="345">
      <c r="A345" s="9">
        <f>IF(B345="","",COUNT($B$2:B345))</f>
        <v/>
      </c>
      <c r="B345" s="22" t="n"/>
      <c r="C345" s="4" t="n"/>
      <c r="D345" s="5" t="n"/>
      <c r="E345" s="5" t="n"/>
      <c r="F345" s="5" t="n"/>
      <c r="G345" s="4" t="n"/>
      <c r="H345" s="6" t="n"/>
      <c r="I345" s="6" t="n"/>
      <c r="J345" s="10">
        <f>IF(D345="","",IFERROR(VLOOKUP(D345,'Categorias'!$A$2:$B$15,2,FALSE),"Categoria não cadastrada"))</f>
        <v/>
      </c>
      <c r="K345" s="11">
        <f>IF(COUNTA(B345:I345)=0,"",SUM($H$2:H345)-SUM($I$2:I345))</f>
        <v/>
      </c>
      <c r="L345" s="9">
        <f>IF(COUNTA(C345:I345)=0,"",IF(AND(C345="Entrada",H345&gt;0,I345=0),"OK",IF(AND(C345="Saída",I345&gt;0,H345=0),"OK","Revisar")))</f>
        <v/>
      </c>
      <c r="M345" s="5" t="n"/>
    </row>
    <row r="346">
      <c r="A346" s="2">
        <f>IF(B346="","",COUNT($B$2:B346))</f>
        <v/>
      </c>
      <c r="B346" s="22" t="n"/>
      <c r="C346" s="4" t="n"/>
      <c r="D346" s="5" t="n"/>
      <c r="E346" s="5" t="n"/>
      <c r="F346" s="5" t="n"/>
      <c r="G346" s="4" t="n"/>
      <c r="H346" s="6" t="n"/>
      <c r="I346" s="6" t="n"/>
      <c r="J346" s="7">
        <f>IF(D346="","",IFERROR(VLOOKUP(D346,'Categorias'!$A$2:$B$15,2,FALSE),"Categoria não cadastrada"))</f>
        <v/>
      </c>
      <c r="K346" s="8">
        <f>IF(COUNTA(B346:I346)=0,"",SUM($H$2:H346)-SUM($I$2:I346))</f>
        <v/>
      </c>
      <c r="L346" s="2">
        <f>IF(COUNTA(C346:I346)=0,"",IF(AND(C346="Entrada",H346&gt;0,I346=0),"OK",IF(AND(C346="Saída",I346&gt;0,H346=0),"OK","Revisar")))</f>
        <v/>
      </c>
      <c r="M346" s="5" t="n"/>
    </row>
    <row r="347">
      <c r="A347" s="9">
        <f>IF(B347="","",COUNT($B$2:B347))</f>
        <v/>
      </c>
      <c r="B347" s="22" t="n"/>
      <c r="C347" s="4" t="n"/>
      <c r="D347" s="5" t="n"/>
      <c r="E347" s="5" t="n"/>
      <c r="F347" s="5" t="n"/>
      <c r="G347" s="4" t="n"/>
      <c r="H347" s="6" t="n"/>
      <c r="I347" s="6" t="n"/>
      <c r="J347" s="10">
        <f>IF(D347="","",IFERROR(VLOOKUP(D347,'Categorias'!$A$2:$B$15,2,FALSE),"Categoria não cadastrada"))</f>
        <v/>
      </c>
      <c r="K347" s="11">
        <f>IF(COUNTA(B347:I347)=0,"",SUM($H$2:H347)-SUM($I$2:I347))</f>
        <v/>
      </c>
      <c r="L347" s="9">
        <f>IF(COUNTA(C347:I347)=0,"",IF(AND(C347="Entrada",H347&gt;0,I347=0),"OK",IF(AND(C347="Saída",I347&gt;0,H347=0),"OK","Revisar")))</f>
        <v/>
      </c>
      <c r="M347" s="5" t="n"/>
    </row>
    <row r="348">
      <c r="A348" s="2">
        <f>IF(B348="","",COUNT($B$2:B348))</f>
        <v/>
      </c>
      <c r="B348" s="22" t="n"/>
      <c r="C348" s="4" t="n"/>
      <c r="D348" s="5" t="n"/>
      <c r="E348" s="5" t="n"/>
      <c r="F348" s="5" t="n"/>
      <c r="G348" s="4" t="n"/>
      <c r="H348" s="6" t="n"/>
      <c r="I348" s="6" t="n"/>
      <c r="J348" s="7">
        <f>IF(D348="","",IFERROR(VLOOKUP(D348,'Categorias'!$A$2:$B$15,2,FALSE),"Categoria não cadastrada"))</f>
        <v/>
      </c>
      <c r="K348" s="8">
        <f>IF(COUNTA(B348:I348)=0,"",SUM($H$2:H348)-SUM($I$2:I348))</f>
        <v/>
      </c>
      <c r="L348" s="2">
        <f>IF(COUNTA(C348:I348)=0,"",IF(AND(C348="Entrada",H348&gt;0,I348=0),"OK",IF(AND(C348="Saída",I348&gt;0,H348=0),"OK","Revisar")))</f>
        <v/>
      </c>
      <c r="M348" s="5" t="n"/>
    </row>
    <row r="349">
      <c r="A349" s="9">
        <f>IF(B349="","",COUNT($B$2:B349))</f>
        <v/>
      </c>
      <c r="B349" s="22" t="n"/>
      <c r="C349" s="4" t="n"/>
      <c r="D349" s="5" t="n"/>
      <c r="E349" s="5" t="n"/>
      <c r="F349" s="5" t="n"/>
      <c r="G349" s="4" t="n"/>
      <c r="H349" s="6" t="n"/>
      <c r="I349" s="6" t="n"/>
      <c r="J349" s="10">
        <f>IF(D349="","",IFERROR(VLOOKUP(D349,'Categorias'!$A$2:$B$15,2,FALSE),"Categoria não cadastrada"))</f>
        <v/>
      </c>
      <c r="K349" s="11">
        <f>IF(COUNTA(B349:I349)=0,"",SUM($H$2:H349)-SUM($I$2:I349))</f>
        <v/>
      </c>
      <c r="L349" s="9">
        <f>IF(COUNTA(C349:I349)=0,"",IF(AND(C349="Entrada",H349&gt;0,I349=0),"OK",IF(AND(C349="Saída",I349&gt;0,H349=0),"OK","Revisar")))</f>
        <v/>
      </c>
      <c r="M349" s="5" t="n"/>
    </row>
    <row r="350">
      <c r="A350" s="2">
        <f>IF(B350="","",COUNT($B$2:B350))</f>
        <v/>
      </c>
      <c r="B350" s="22" t="n"/>
      <c r="C350" s="4" t="n"/>
      <c r="D350" s="5" t="n"/>
      <c r="E350" s="5" t="n"/>
      <c r="F350" s="5" t="n"/>
      <c r="G350" s="4" t="n"/>
      <c r="H350" s="6" t="n"/>
      <c r="I350" s="6" t="n"/>
      <c r="J350" s="7">
        <f>IF(D350="","",IFERROR(VLOOKUP(D350,'Categorias'!$A$2:$B$15,2,FALSE),"Categoria não cadastrada"))</f>
        <v/>
      </c>
      <c r="K350" s="8">
        <f>IF(COUNTA(B350:I350)=0,"",SUM($H$2:H350)-SUM($I$2:I350))</f>
        <v/>
      </c>
      <c r="L350" s="2">
        <f>IF(COUNTA(C350:I350)=0,"",IF(AND(C350="Entrada",H350&gt;0,I350=0),"OK",IF(AND(C350="Saída",I350&gt;0,H350=0),"OK","Revisar")))</f>
        <v/>
      </c>
      <c r="M350" s="5" t="n"/>
    </row>
    <row r="351">
      <c r="A351" s="9">
        <f>IF(B351="","",COUNT($B$2:B351))</f>
        <v/>
      </c>
      <c r="B351" s="22" t="n"/>
      <c r="C351" s="4" t="n"/>
      <c r="D351" s="5" t="n"/>
      <c r="E351" s="5" t="n"/>
      <c r="F351" s="5" t="n"/>
      <c r="G351" s="4" t="n"/>
      <c r="H351" s="6" t="n"/>
      <c r="I351" s="6" t="n"/>
      <c r="J351" s="10">
        <f>IF(D351="","",IFERROR(VLOOKUP(D351,'Categorias'!$A$2:$B$15,2,FALSE),"Categoria não cadastrada"))</f>
        <v/>
      </c>
      <c r="K351" s="11">
        <f>IF(COUNTA(B351:I351)=0,"",SUM($H$2:H351)-SUM($I$2:I351))</f>
        <v/>
      </c>
      <c r="L351" s="9">
        <f>IF(COUNTA(C351:I351)=0,"",IF(AND(C351="Entrada",H351&gt;0,I351=0),"OK",IF(AND(C351="Saída",I351&gt;0,H351=0),"OK","Revisar")))</f>
        <v/>
      </c>
      <c r="M351" s="5" t="n"/>
    </row>
    <row r="352">
      <c r="A352" s="2">
        <f>IF(B352="","",COUNT($B$2:B352))</f>
        <v/>
      </c>
      <c r="B352" s="22" t="n"/>
      <c r="C352" s="4" t="n"/>
      <c r="D352" s="5" t="n"/>
      <c r="E352" s="5" t="n"/>
      <c r="F352" s="5" t="n"/>
      <c r="G352" s="4" t="n"/>
      <c r="H352" s="6" t="n"/>
      <c r="I352" s="6" t="n"/>
      <c r="J352" s="7">
        <f>IF(D352="","",IFERROR(VLOOKUP(D352,'Categorias'!$A$2:$B$15,2,FALSE),"Categoria não cadastrada"))</f>
        <v/>
      </c>
      <c r="K352" s="8">
        <f>IF(COUNTA(B352:I352)=0,"",SUM($H$2:H352)-SUM($I$2:I352))</f>
        <v/>
      </c>
      <c r="L352" s="2">
        <f>IF(COUNTA(C352:I352)=0,"",IF(AND(C352="Entrada",H352&gt;0,I352=0),"OK",IF(AND(C352="Saída",I352&gt;0,H352=0),"OK","Revisar")))</f>
        <v/>
      </c>
      <c r="M352" s="5" t="n"/>
    </row>
    <row r="353">
      <c r="A353" s="9">
        <f>IF(B353="","",COUNT($B$2:B353))</f>
        <v/>
      </c>
      <c r="B353" s="22" t="n"/>
      <c r="C353" s="4" t="n"/>
      <c r="D353" s="5" t="n"/>
      <c r="E353" s="5" t="n"/>
      <c r="F353" s="5" t="n"/>
      <c r="G353" s="4" t="n"/>
      <c r="H353" s="6" t="n"/>
      <c r="I353" s="6" t="n"/>
      <c r="J353" s="10">
        <f>IF(D353="","",IFERROR(VLOOKUP(D353,'Categorias'!$A$2:$B$15,2,FALSE),"Categoria não cadastrada"))</f>
        <v/>
      </c>
      <c r="K353" s="11">
        <f>IF(COUNTA(B353:I353)=0,"",SUM($H$2:H353)-SUM($I$2:I353))</f>
        <v/>
      </c>
      <c r="L353" s="9">
        <f>IF(COUNTA(C353:I353)=0,"",IF(AND(C353="Entrada",H353&gt;0,I353=0),"OK",IF(AND(C353="Saída",I353&gt;0,H353=0),"OK","Revisar")))</f>
        <v/>
      </c>
      <c r="M353" s="5" t="n"/>
    </row>
    <row r="354">
      <c r="A354" s="2">
        <f>IF(B354="","",COUNT($B$2:B354))</f>
        <v/>
      </c>
      <c r="B354" s="22" t="n"/>
      <c r="C354" s="4" t="n"/>
      <c r="D354" s="5" t="n"/>
      <c r="E354" s="5" t="n"/>
      <c r="F354" s="5" t="n"/>
      <c r="G354" s="4" t="n"/>
      <c r="H354" s="6" t="n"/>
      <c r="I354" s="6" t="n"/>
      <c r="J354" s="7">
        <f>IF(D354="","",IFERROR(VLOOKUP(D354,'Categorias'!$A$2:$B$15,2,FALSE),"Categoria não cadastrada"))</f>
        <v/>
      </c>
      <c r="K354" s="8">
        <f>IF(COUNTA(B354:I354)=0,"",SUM($H$2:H354)-SUM($I$2:I354))</f>
        <v/>
      </c>
      <c r="L354" s="2">
        <f>IF(COUNTA(C354:I354)=0,"",IF(AND(C354="Entrada",H354&gt;0,I354=0),"OK",IF(AND(C354="Saída",I354&gt;0,H354=0),"OK","Revisar")))</f>
        <v/>
      </c>
      <c r="M354" s="5" t="n"/>
    </row>
    <row r="355">
      <c r="A355" s="9">
        <f>IF(B355="","",COUNT($B$2:B355))</f>
        <v/>
      </c>
      <c r="B355" s="22" t="n"/>
      <c r="C355" s="4" t="n"/>
      <c r="D355" s="5" t="n"/>
      <c r="E355" s="5" t="n"/>
      <c r="F355" s="5" t="n"/>
      <c r="G355" s="4" t="n"/>
      <c r="H355" s="6" t="n"/>
      <c r="I355" s="6" t="n"/>
      <c r="J355" s="10">
        <f>IF(D355="","",IFERROR(VLOOKUP(D355,'Categorias'!$A$2:$B$15,2,FALSE),"Categoria não cadastrada"))</f>
        <v/>
      </c>
      <c r="K355" s="11">
        <f>IF(COUNTA(B355:I355)=0,"",SUM($H$2:H355)-SUM($I$2:I355))</f>
        <v/>
      </c>
      <c r="L355" s="9">
        <f>IF(COUNTA(C355:I355)=0,"",IF(AND(C355="Entrada",H355&gt;0,I355=0),"OK",IF(AND(C355="Saída",I355&gt;0,H355=0),"OK","Revisar")))</f>
        <v/>
      </c>
      <c r="M355" s="5" t="n"/>
    </row>
    <row r="356">
      <c r="A356" s="2">
        <f>IF(B356="","",COUNT($B$2:B356))</f>
        <v/>
      </c>
      <c r="B356" s="22" t="n"/>
      <c r="C356" s="4" t="n"/>
      <c r="D356" s="5" t="n"/>
      <c r="E356" s="5" t="n"/>
      <c r="F356" s="5" t="n"/>
      <c r="G356" s="4" t="n"/>
      <c r="H356" s="6" t="n"/>
      <c r="I356" s="6" t="n"/>
      <c r="J356" s="7">
        <f>IF(D356="","",IFERROR(VLOOKUP(D356,'Categorias'!$A$2:$B$15,2,FALSE),"Categoria não cadastrada"))</f>
        <v/>
      </c>
      <c r="K356" s="8">
        <f>IF(COUNTA(B356:I356)=0,"",SUM($H$2:H356)-SUM($I$2:I356))</f>
        <v/>
      </c>
      <c r="L356" s="2">
        <f>IF(COUNTA(C356:I356)=0,"",IF(AND(C356="Entrada",H356&gt;0,I356=0),"OK",IF(AND(C356="Saída",I356&gt;0,H356=0),"OK","Revisar")))</f>
        <v/>
      </c>
      <c r="M356" s="5" t="n"/>
    </row>
    <row r="357">
      <c r="A357" s="9">
        <f>IF(B357="","",COUNT($B$2:B357))</f>
        <v/>
      </c>
      <c r="B357" s="22" t="n"/>
      <c r="C357" s="4" t="n"/>
      <c r="D357" s="5" t="n"/>
      <c r="E357" s="5" t="n"/>
      <c r="F357" s="5" t="n"/>
      <c r="G357" s="4" t="n"/>
      <c r="H357" s="6" t="n"/>
      <c r="I357" s="6" t="n"/>
      <c r="J357" s="10">
        <f>IF(D357="","",IFERROR(VLOOKUP(D357,'Categorias'!$A$2:$B$15,2,FALSE),"Categoria não cadastrada"))</f>
        <v/>
      </c>
      <c r="K357" s="11">
        <f>IF(COUNTA(B357:I357)=0,"",SUM($H$2:H357)-SUM($I$2:I357))</f>
        <v/>
      </c>
      <c r="L357" s="9">
        <f>IF(COUNTA(C357:I357)=0,"",IF(AND(C357="Entrada",H357&gt;0,I357=0),"OK",IF(AND(C357="Saída",I357&gt;0,H357=0),"OK","Revisar")))</f>
        <v/>
      </c>
      <c r="M357" s="5" t="n"/>
    </row>
    <row r="358">
      <c r="A358" s="2">
        <f>IF(B358="","",COUNT($B$2:B358))</f>
        <v/>
      </c>
      <c r="B358" s="22" t="n"/>
      <c r="C358" s="4" t="n"/>
      <c r="D358" s="5" t="n"/>
      <c r="E358" s="5" t="n"/>
      <c r="F358" s="5" t="n"/>
      <c r="G358" s="4" t="n"/>
      <c r="H358" s="6" t="n"/>
      <c r="I358" s="6" t="n"/>
      <c r="J358" s="7">
        <f>IF(D358="","",IFERROR(VLOOKUP(D358,'Categorias'!$A$2:$B$15,2,FALSE),"Categoria não cadastrada"))</f>
        <v/>
      </c>
      <c r="K358" s="8">
        <f>IF(COUNTA(B358:I358)=0,"",SUM($H$2:H358)-SUM($I$2:I358))</f>
        <v/>
      </c>
      <c r="L358" s="2">
        <f>IF(COUNTA(C358:I358)=0,"",IF(AND(C358="Entrada",H358&gt;0,I358=0),"OK",IF(AND(C358="Saída",I358&gt;0,H358=0),"OK","Revisar")))</f>
        <v/>
      </c>
      <c r="M358" s="5" t="n"/>
    </row>
    <row r="359">
      <c r="A359" s="9">
        <f>IF(B359="","",COUNT($B$2:B359))</f>
        <v/>
      </c>
      <c r="B359" s="22" t="n"/>
      <c r="C359" s="4" t="n"/>
      <c r="D359" s="5" t="n"/>
      <c r="E359" s="5" t="n"/>
      <c r="F359" s="5" t="n"/>
      <c r="G359" s="4" t="n"/>
      <c r="H359" s="6" t="n"/>
      <c r="I359" s="6" t="n"/>
      <c r="J359" s="10">
        <f>IF(D359="","",IFERROR(VLOOKUP(D359,'Categorias'!$A$2:$B$15,2,FALSE),"Categoria não cadastrada"))</f>
        <v/>
      </c>
      <c r="K359" s="11">
        <f>IF(COUNTA(B359:I359)=0,"",SUM($H$2:H359)-SUM($I$2:I359))</f>
        <v/>
      </c>
      <c r="L359" s="9">
        <f>IF(COUNTA(C359:I359)=0,"",IF(AND(C359="Entrada",H359&gt;0,I359=0),"OK",IF(AND(C359="Saída",I359&gt;0,H359=0),"OK","Revisar")))</f>
        <v/>
      </c>
      <c r="M359" s="5" t="n"/>
    </row>
    <row r="360">
      <c r="A360" s="2">
        <f>IF(B360="","",COUNT($B$2:B360))</f>
        <v/>
      </c>
      <c r="B360" s="22" t="n"/>
      <c r="C360" s="4" t="n"/>
      <c r="D360" s="5" t="n"/>
      <c r="E360" s="5" t="n"/>
      <c r="F360" s="5" t="n"/>
      <c r="G360" s="4" t="n"/>
      <c r="H360" s="6" t="n"/>
      <c r="I360" s="6" t="n"/>
      <c r="J360" s="7">
        <f>IF(D360="","",IFERROR(VLOOKUP(D360,'Categorias'!$A$2:$B$15,2,FALSE),"Categoria não cadastrada"))</f>
        <v/>
      </c>
      <c r="K360" s="8">
        <f>IF(COUNTA(B360:I360)=0,"",SUM($H$2:H360)-SUM($I$2:I360))</f>
        <v/>
      </c>
      <c r="L360" s="2">
        <f>IF(COUNTA(C360:I360)=0,"",IF(AND(C360="Entrada",H360&gt;0,I360=0),"OK",IF(AND(C360="Saída",I360&gt;0,H360=0),"OK","Revisar")))</f>
        <v/>
      </c>
      <c r="M360" s="5" t="n"/>
    </row>
    <row r="361">
      <c r="A361" s="9">
        <f>IF(B361="","",COUNT($B$2:B361))</f>
        <v/>
      </c>
      <c r="B361" s="22" t="n"/>
      <c r="C361" s="4" t="n"/>
      <c r="D361" s="5" t="n"/>
      <c r="E361" s="5" t="n"/>
      <c r="F361" s="5" t="n"/>
      <c r="G361" s="4" t="n"/>
      <c r="H361" s="6" t="n"/>
      <c r="I361" s="6" t="n"/>
      <c r="J361" s="10">
        <f>IF(D361="","",IFERROR(VLOOKUP(D361,'Categorias'!$A$2:$B$15,2,FALSE),"Categoria não cadastrada"))</f>
        <v/>
      </c>
      <c r="K361" s="11">
        <f>IF(COUNTA(B361:I361)=0,"",SUM($H$2:H361)-SUM($I$2:I361))</f>
        <v/>
      </c>
      <c r="L361" s="9">
        <f>IF(COUNTA(C361:I361)=0,"",IF(AND(C361="Entrada",H361&gt;0,I361=0),"OK",IF(AND(C361="Saída",I361&gt;0,H361=0),"OK","Revisar")))</f>
        <v/>
      </c>
      <c r="M361" s="5" t="n"/>
    </row>
    <row r="362">
      <c r="A362" s="2">
        <f>IF(B362="","",COUNT($B$2:B362))</f>
        <v/>
      </c>
      <c r="B362" s="22" t="n"/>
      <c r="C362" s="4" t="n"/>
      <c r="D362" s="5" t="n"/>
      <c r="E362" s="5" t="n"/>
      <c r="F362" s="5" t="n"/>
      <c r="G362" s="4" t="n"/>
      <c r="H362" s="6" t="n"/>
      <c r="I362" s="6" t="n"/>
      <c r="J362" s="7">
        <f>IF(D362="","",IFERROR(VLOOKUP(D362,'Categorias'!$A$2:$B$15,2,FALSE),"Categoria não cadastrada"))</f>
        <v/>
      </c>
      <c r="K362" s="8">
        <f>IF(COUNTA(B362:I362)=0,"",SUM($H$2:H362)-SUM($I$2:I362))</f>
        <v/>
      </c>
      <c r="L362" s="2">
        <f>IF(COUNTA(C362:I362)=0,"",IF(AND(C362="Entrada",H362&gt;0,I362=0),"OK",IF(AND(C362="Saída",I362&gt;0,H362=0),"OK","Revisar")))</f>
        <v/>
      </c>
      <c r="M362" s="5" t="n"/>
    </row>
    <row r="363">
      <c r="A363" s="9">
        <f>IF(B363="","",COUNT($B$2:B363))</f>
        <v/>
      </c>
      <c r="B363" s="22" t="n"/>
      <c r="C363" s="4" t="n"/>
      <c r="D363" s="5" t="n"/>
      <c r="E363" s="5" t="n"/>
      <c r="F363" s="5" t="n"/>
      <c r="G363" s="4" t="n"/>
      <c r="H363" s="6" t="n"/>
      <c r="I363" s="6" t="n"/>
      <c r="J363" s="10">
        <f>IF(D363="","",IFERROR(VLOOKUP(D363,'Categorias'!$A$2:$B$15,2,FALSE),"Categoria não cadastrada"))</f>
        <v/>
      </c>
      <c r="K363" s="11">
        <f>IF(COUNTA(B363:I363)=0,"",SUM($H$2:H363)-SUM($I$2:I363))</f>
        <v/>
      </c>
      <c r="L363" s="9">
        <f>IF(COUNTA(C363:I363)=0,"",IF(AND(C363="Entrada",H363&gt;0,I363=0),"OK",IF(AND(C363="Saída",I363&gt;0,H363=0),"OK","Revisar")))</f>
        <v/>
      </c>
      <c r="M363" s="5" t="n"/>
    </row>
    <row r="364">
      <c r="A364" s="2">
        <f>IF(B364="","",COUNT($B$2:B364))</f>
        <v/>
      </c>
      <c r="B364" s="22" t="n"/>
      <c r="C364" s="4" t="n"/>
      <c r="D364" s="5" t="n"/>
      <c r="E364" s="5" t="n"/>
      <c r="F364" s="5" t="n"/>
      <c r="G364" s="4" t="n"/>
      <c r="H364" s="6" t="n"/>
      <c r="I364" s="6" t="n"/>
      <c r="J364" s="7">
        <f>IF(D364="","",IFERROR(VLOOKUP(D364,'Categorias'!$A$2:$B$15,2,FALSE),"Categoria não cadastrada"))</f>
        <v/>
      </c>
      <c r="K364" s="8">
        <f>IF(COUNTA(B364:I364)=0,"",SUM($H$2:H364)-SUM($I$2:I364))</f>
        <v/>
      </c>
      <c r="L364" s="2">
        <f>IF(COUNTA(C364:I364)=0,"",IF(AND(C364="Entrada",H364&gt;0,I364=0),"OK",IF(AND(C364="Saída",I364&gt;0,H364=0),"OK","Revisar")))</f>
        <v/>
      </c>
      <c r="M364" s="5" t="n"/>
    </row>
    <row r="365">
      <c r="A365" s="9">
        <f>IF(B365="","",COUNT($B$2:B365))</f>
        <v/>
      </c>
      <c r="B365" s="22" t="n"/>
      <c r="C365" s="4" t="n"/>
      <c r="D365" s="5" t="n"/>
      <c r="E365" s="5" t="n"/>
      <c r="F365" s="5" t="n"/>
      <c r="G365" s="4" t="n"/>
      <c r="H365" s="6" t="n"/>
      <c r="I365" s="6" t="n"/>
      <c r="J365" s="10">
        <f>IF(D365="","",IFERROR(VLOOKUP(D365,'Categorias'!$A$2:$B$15,2,FALSE),"Categoria não cadastrada"))</f>
        <v/>
      </c>
      <c r="K365" s="11">
        <f>IF(COUNTA(B365:I365)=0,"",SUM($H$2:H365)-SUM($I$2:I365))</f>
        <v/>
      </c>
      <c r="L365" s="9">
        <f>IF(COUNTA(C365:I365)=0,"",IF(AND(C365="Entrada",H365&gt;0,I365=0),"OK",IF(AND(C365="Saída",I365&gt;0,H365=0),"OK","Revisar")))</f>
        <v/>
      </c>
      <c r="M365" s="5" t="n"/>
    </row>
    <row r="366">
      <c r="A366" s="2">
        <f>IF(B366="","",COUNT($B$2:B366))</f>
        <v/>
      </c>
      <c r="B366" s="22" t="n"/>
      <c r="C366" s="4" t="n"/>
      <c r="D366" s="5" t="n"/>
      <c r="E366" s="5" t="n"/>
      <c r="F366" s="5" t="n"/>
      <c r="G366" s="4" t="n"/>
      <c r="H366" s="6" t="n"/>
      <c r="I366" s="6" t="n"/>
      <c r="J366" s="7">
        <f>IF(D366="","",IFERROR(VLOOKUP(D366,'Categorias'!$A$2:$B$15,2,FALSE),"Categoria não cadastrada"))</f>
        <v/>
      </c>
      <c r="K366" s="8">
        <f>IF(COUNTA(B366:I366)=0,"",SUM($H$2:H366)-SUM($I$2:I366))</f>
        <v/>
      </c>
      <c r="L366" s="2">
        <f>IF(COUNTA(C366:I366)=0,"",IF(AND(C366="Entrada",H366&gt;0,I366=0),"OK",IF(AND(C366="Saída",I366&gt;0,H366=0),"OK","Revisar")))</f>
        <v/>
      </c>
      <c r="M366" s="5" t="n"/>
    </row>
    <row r="367">
      <c r="A367" s="9">
        <f>IF(B367="","",COUNT($B$2:B367))</f>
        <v/>
      </c>
      <c r="B367" s="22" t="n"/>
      <c r="C367" s="4" t="n"/>
      <c r="D367" s="5" t="n"/>
      <c r="E367" s="5" t="n"/>
      <c r="F367" s="5" t="n"/>
      <c r="G367" s="4" t="n"/>
      <c r="H367" s="6" t="n"/>
      <c r="I367" s="6" t="n"/>
      <c r="J367" s="10">
        <f>IF(D367="","",IFERROR(VLOOKUP(D367,'Categorias'!$A$2:$B$15,2,FALSE),"Categoria não cadastrada"))</f>
        <v/>
      </c>
      <c r="K367" s="11">
        <f>IF(COUNTA(B367:I367)=0,"",SUM($H$2:H367)-SUM($I$2:I367))</f>
        <v/>
      </c>
      <c r="L367" s="9">
        <f>IF(COUNTA(C367:I367)=0,"",IF(AND(C367="Entrada",H367&gt;0,I367=0),"OK",IF(AND(C367="Saída",I367&gt;0,H367=0),"OK","Revisar")))</f>
        <v/>
      </c>
      <c r="M367" s="5" t="n"/>
    </row>
    <row r="368">
      <c r="A368" s="2">
        <f>IF(B368="","",COUNT($B$2:B368))</f>
        <v/>
      </c>
      <c r="B368" s="22" t="n"/>
      <c r="C368" s="4" t="n"/>
      <c r="D368" s="5" t="n"/>
      <c r="E368" s="5" t="n"/>
      <c r="F368" s="5" t="n"/>
      <c r="G368" s="4" t="n"/>
      <c r="H368" s="6" t="n"/>
      <c r="I368" s="6" t="n"/>
      <c r="J368" s="7">
        <f>IF(D368="","",IFERROR(VLOOKUP(D368,'Categorias'!$A$2:$B$15,2,FALSE),"Categoria não cadastrada"))</f>
        <v/>
      </c>
      <c r="K368" s="8">
        <f>IF(COUNTA(B368:I368)=0,"",SUM($H$2:H368)-SUM($I$2:I368))</f>
        <v/>
      </c>
      <c r="L368" s="2">
        <f>IF(COUNTA(C368:I368)=0,"",IF(AND(C368="Entrada",H368&gt;0,I368=0),"OK",IF(AND(C368="Saída",I368&gt;0,H368=0),"OK","Revisar")))</f>
        <v/>
      </c>
      <c r="M368" s="5" t="n"/>
    </row>
    <row r="369">
      <c r="A369" s="9">
        <f>IF(B369="","",COUNT($B$2:B369))</f>
        <v/>
      </c>
      <c r="B369" s="22" t="n"/>
      <c r="C369" s="4" t="n"/>
      <c r="D369" s="5" t="n"/>
      <c r="E369" s="5" t="n"/>
      <c r="F369" s="5" t="n"/>
      <c r="G369" s="4" t="n"/>
      <c r="H369" s="6" t="n"/>
      <c r="I369" s="6" t="n"/>
      <c r="J369" s="10">
        <f>IF(D369="","",IFERROR(VLOOKUP(D369,'Categorias'!$A$2:$B$15,2,FALSE),"Categoria não cadastrada"))</f>
        <v/>
      </c>
      <c r="K369" s="11">
        <f>IF(COUNTA(B369:I369)=0,"",SUM($H$2:H369)-SUM($I$2:I369))</f>
        <v/>
      </c>
      <c r="L369" s="9">
        <f>IF(COUNTA(C369:I369)=0,"",IF(AND(C369="Entrada",H369&gt;0,I369=0),"OK",IF(AND(C369="Saída",I369&gt;0,H369=0),"OK","Revisar")))</f>
        <v/>
      </c>
      <c r="M369" s="5" t="n"/>
    </row>
    <row r="370">
      <c r="A370" s="2">
        <f>IF(B370="","",COUNT($B$2:B370))</f>
        <v/>
      </c>
      <c r="B370" s="22" t="n"/>
      <c r="C370" s="4" t="n"/>
      <c r="D370" s="5" t="n"/>
      <c r="E370" s="5" t="n"/>
      <c r="F370" s="5" t="n"/>
      <c r="G370" s="4" t="n"/>
      <c r="H370" s="6" t="n"/>
      <c r="I370" s="6" t="n"/>
      <c r="J370" s="7">
        <f>IF(D370="","",IFERROR(VLOOKUP(D370,'Categorias'!$A$2:$B$15,2,FALSE),"Categoria não cadastrada"))</f>
        <v/>
      </c>
      <c r="K370" s="8">
        <f>IF(COUNTA(B370:I370)=0,"",SUM($H$2:H370)-SUM($I$2:I370))</f>
        <v/>
      </c>
      <c r="L370" s="2">
        <f>IF(COUNTA(C370:I370)=0,"",IF(AND(C370="Entrada",H370&gt;0,I370=0),"OK",IF(AND(C370="Saída",I370&gt;0,H370=0),"OK","Revisar")))</f>
        <v/>
      </c>
      <c r="M370" s="5" t="n"/>
    </row>
    <row r="371">
      <c r="A371" s="9">
        <f>IF(B371="","",COUNT($B$2:B371))</f>
        <v/>
      </c>
      <c r="B371" s="22" t="n"/>
      <c r="C371" s="4" t="n"/>
      <c r="D371" s="5" t="n"/>
      <c r="E371" s="5" t="n"/>
      <c r="F371" s="5" t="n"/>
      <c r="G371" s="4" t="n"/>
      <c r="H371" s="6" t="n"/>
      <c r="I371" s="6" t="n"/>
      <c r="J371" s="10">
        <f>IF(D371="","",IFERROR(VLOOKUP(D371,'Categorias'!$A$2:$B$15,2,FALSE),"Categoria não cadastrada"))</f>
        <v/>
      </c>
      <c r="K371" s="11">
        <f>IF(COUNTA(B371:I371)=0,"",SUM($H$2:H371)-SUM($I$2:I371))</f>
        <v/>
      </c>
      <c r="L371" s="9">
        <f>IF(COUNTA(C371:I371)=0,"",IF(AND(C371="Entrada",H371&gt;0,I371=0),"OK",IF(AND(C371="Saída",I371&gt;0,H371=0),"OK","Revisar")))</f>
        <v/>
      </c>
      <c r="M371" s="5" t="n"/>
    </row>
    <row r="372">
      <c r="A372" s="2">
        <f>IF(B372="","",COUNT($B$2:B372))</f>
        <v/>
      </c>
      <c r="B372" s="22" t="n"/>
      <c r="C372" s="4" t="n"/>
      <c r="D372" s="5" t="n"/>
      <c r="E372" s="5" t="n"/>
      <c r="F372" s="5" t="n"/>
      <c r="G372" s="4" t="n"/>
      <c r="H372" s="6" t="n"/>
      <c r="I372" s="6" t="n"/>
      <c r="J372" s="7">
        <f>IF(D372="","",IFERROR(VLOOKUP(D372,'Categorias'!$A$2:$B$15,2,FALSE),"Categoria não cadastrada"))</f>
        <v/>
      </c>
      <c r="K372" s="8">
        <f>IF(COUNTA(B372:I372)=0,"",SUM($H$2:H372)-SUM($I$2:I372))</f>
        <v/>
      </c>
      <c r="L372" s="2">
        <f>IF(COUNTA(C372:I372)=0,"",IF(AND(C372="Entrada",H372&gt;0,I372=0),"OK",IF(AND(C372="Saída",I372&gt;0,H372=0),"OK","Revisar")))</f>
        <v/>
      </c>
      <c r="M372" s="5" t="n"/>
    </row>
    <row r="373">
      <c r="A373" s="9">
        <f>IF(B373="","",COUNT($B$2:B373))</f>
        <v/>
      </c>
      <c r="B373" s="22" t="n"/>
      <c r="C373" s="4" t="n"/>
      <c r="D373" s="5" t="n"/>
      <c r="E373" s="5" t="n"/>
      <c r="F373" s="5" t="n"/>
      <c r="G373" s="4" t="n"/>
      <c r="H373" s="6" t="n"/>
      <c r="I373" s="6" t="n"/>
      <c r="J373" s="10">
        <f>IF(D373="","",IFERROR(VLOOKUP(D373,'Categorias'!$A$2:$B$15,2,FALSE),"Categoria não cadastrada"))</f>
        <v/>
      </c>
      <c r="K373" s="11">
        <f>IF(COUNTA(B373:I373)=0,"",SUM($H$2:H373)-SUM($I$2:I373))</f>
        <v/>
      </c>
      <c r="L373" s="9">
        <f>IF(COUNTA(C373:I373)=0,"",IF(AND(C373="Entrada",H373&gt;0,I373=0),"OK",IF(AND(C373="Saída",I373&gt;0,H373=0),"OK","Revisar")))</f>
        <v/>
      </c>
      <c r="M373" s="5" t="n"/>
    </row>
    <row r="374">
      <c r="A374" s="2">
        <f>IF(B374="","",COUNT($B$2:B374))</f>
        <v/>
      </c>
      <c r="B374" s="22" t="n"/>
      <c r="C374" s="4" t="n"/>
      <c r="D374" s="5" t="n"/>
      <c r="E374" s="5" t="n"/>
      <c r="F374" s="5" t="n"/>
      <c r="G374" s="4" t="n"/>
      <c r="H374" s="6" t="n"/>
      <c r="I374" s="6" t="n"/>
      <c r="J374" s="7">
        <f>IF(D374="","",IFERROR(VLOOKUP(D374,'Categorias'!$A$2:$B$15,2,FALSE),"Categoria não cadastrada"))</f>
        <v/>
      </c>
      <c r="K374" s="8">
        <f>IF(COUNTA(B374:I374)=0,"",SUM($H$2:H374)-SUM($I$2:I374))</f>
        <v/>
      </c>
      <c r="L374" s="2">
        <f>IF(COUNTA(C374:I374)=0,"",IF(AND(C374="Entrada",H374&gt;0,I374=0),"OK",IF(AND(C374="Saída",I374&gt;0,H374=0),"OK","Revisar")))</f>
        <v/>
      </c>
      <c r="M374" s="5" t="n"/>
    </row>
    <row r="375">
      <c r="A375" s="9">
        <f>IF(B375="","",COUNT($B$2:B375))</f>
        <v/>
      </c>
      <c r="B375" s="22" t="n"/>
      <c r="C375" s="4" t="n"/>
      <c r="D375" s="5" t="n"/>
      <c r="E375" s="5" t="n"/>
      <c r="F375" s="5" t="n"/>
      <c r="G375" s="4" t="n"/>
      <c r="H375" s="6" t="n"/>
      <c r="I375" s="6" t="n"/>
      <c r="J375" s="10">
        <f>IF(D375="","",IFERROR(VLOOKUP(D375,'Categorias'!$A$2:$B$15,2,FALSE),"Categoria não cadastrada"))</f>
        <v/>
      </c>
      <c r="K375" s="11">
        <f>IF(COUNTA(B375:I375)=0,"",SUM($H$2:H375)-SUM($I$2:I375))</f>
        <v/>
      </c>
      <c r="L375" s="9">
        <f>IF(COUNTA(C375:I375)=0,"",IF(AND(C375="Entrada",H375&gt;0,I375=0),"OK",IF(AND(C375="Saída",I375&gt;0,H375=0),"OK","Revisar")))</f>
        <v/>
      </c>
      <c r="M375" s="5" t="n"/>
    </row>
    <row r="376">
      <c r="A376" s="2">
        <f>IF(B376="","",COUNT($B$2:B376))</f>
        <v/>
      </c>
      <c r="B376" s="22" t="n"/>
      <c r="C376" s="4" t="n"/>
      <c r="D376" s="5" t="n"/>
      <c r="E376" s="5" t="n"/>
      <c r="F376" s="5" t="n"/>
      <c r="G376" s="4" t="n"/>
      <c r="H376" s="6" t="n"/>
      <c r="I376" s="6" t="n"/>
      <c r="J376" s="7">
        <f>IF(D376="","",IFERROR(VLOOKUP(D376,'Categorias'!$A$2:$B$15,2,FALSE),"Categoria não cadastrada"))</f>
        <v/>
      </c>
      <c r="K376" s="8">
        <f>IF(COUNTA(B376:I376)=0,"",SUM($H$2:H376)-SUM($I$2:I376))</f>
        <v/>
      </c>
      <c r="L376" s="2">
        <f>IF(COUNTA(C376:I376)=0,"",IF(AND(C376="Entrada",H376&gt;0,I376=0),"OK",IF(AND(C376="Saída",I376&gt;0,H376=0),"OK","Revisar")))</f>
        <v/>
      </c>
      <c r="M376" s="5" t="n"/>
    </row>
    <row r="377">
      <c r="A377" s="9">
        <f>IF(B377="","",COUNT($B$2:B377))</f>
        <v/>
      </c>
      <c r="B377" s="22" t="n"/>
      <c r="C377" s="4" t="n"/>
      <c r="D377" s="5" t="n"/>
      <c r="E377" s="5" t="n"/>
      <c r="F377" s="5" t="n"/>
      <c r="G377" s="4" t="n"/>
      <c r="H377" s="6" t="n"/>
      <c r="I377" s="6" t="n"/>
      <c r="J377" s="10">
        <f>IF(D377="","",IFERROR(VLOOKUP(D377,'Categorias'!$A$2:$B$15,2,FALSE),"Categoria não cadastrada"))</f>
        <v/>
      </c>
      <c r="K377" s="11">
        <f>IF(COUNTA(B377:I377)=0,"",SUM($H$2:H377)-SUM($I$2:I377))</f>
        <v/>
      </c>
      <c r="L377" s="9">
        <f>IF(COUNTA(C377:I377)=0,"",IF(AND(C377="Entrada",H377&gt;0,I377=0),"OK",IF(AND(C377="Saída",I377&gt;0,H377=0),"OK","Revisar")))</f>
        <v/>
      </c>
      <c r="M377" s="5" t="n"/>
    </row>
    <row r="378">
      <c r="A378" s="2">
        <f>IF(B378="","",COUNT($B$2:B378))</f>
        <v/>
      </c>
      <c r="B378" s="22" t="n"/>
      <c r="C378" s="4" t="n"/>
      <c r="D378" s="5" t="n"/>
      <c r="E378" s="5" t="n"/>
      <c r="F378" s="5" t="n"/>
      <c r="G378" s="4" t="n"/>
      <c r="H378" s="6" t="n"/>
      <c r="I378" s="6" t="n"/>
      <c r="J378" s="7">
        <f>IF(D378="","",IFERROR(VLOOKUP(D378,'Categorias'!$A$2:$B$15,2,FALSE),"Categoria não cadastrada"))</f>
        <v/>
      </c>
      <c r="K378" s="8">
        <f>IF(COUNTA(B378:I378)=0,"",SUM($H$2:H378)-SUM($I$2:I378))</f>
        <v/>
      </c>
      <c r="L378" s="2">
        <f>IF(COUNTA(C378:I378)=0,"",IF(AND(C378="Entrada",H378&gt;0,I378=0),"OK",IF(AND(C378="Saída",I378&gt;0,H378=0),"OK","Revisar")))</f>
        <v/>
      </c>
      <c r="M378" s="5" t="n"/>
    </row>
    <row r="379">
      <c r="A379" s="9">
        <f>IF(B379="","",COUNT($B$2:B379))</f>
        <v/>
      </c>
      <c r="B379" s="22" t="n"/>
      <c r="C379" s="4" t="n"/>
      <c r="D379" s="5" t="n"/>
      <c r="E379" s="5" t="n"/>
      <c r="F379" s="5" t="n"/>
      <c r="G379" s="4" t="n"/>
      <c r="H379" s="6" t="n"/>
      <c r="I379" s="6" t="n"/>
      <c r="J379" s="10">
        <f>IF(D379="","",IFERROR(VLOOKUP(D379,'Categorias'!$A$2:$B$15,2,FALSE),"Categoria não cadastrada"))</f>
        <v/>
      </c>
      <c r="K379" s="11">
        <f>IF(COUNTA(B379:I379)=0,"",SUM($H$2:H379)-SUM($I$2:I379))</f>
        <v/>
      </c>
      <c r="L379" s="9">
        <f>IF(COUNTA(C379:I379)=0,"",IF(AND(C379="Entrada",H379&gt;0,I379=0),"OK",IF(AND(C379="Saída",I379&gt;0,H379=0),"OK","Revisar")))</f>
        <v/>
      </c>
      <c r="M379" s="5" t="n"/>
    </row>
    <row r="380">
      <c r="A380" s="2">
        <f>IF(B380="","",COUNT($B$2:B380))</f>
        <v/>
      </c>
      <c r="B380" s="22" t="n"/>
      <c r="C380" s="4" t="n"/>
      <c r="D380" s="5" t="n"/>
      <c r="E380" s="5" t="n"/>
      <c r="F380" s="5" t="n"/>
      <c r="G380" s="4" t="n"/>
      <c r="H380" s="6" t="n"/>
      <c r="I380" s="6" t="n"/>
      <c r="J380" s="7">
        <f>IF(D380="","",IFERROR(VLOOKUP(D380,'Categorias'!$A$2:$B$15,2,FALSE),"Categoria não cadastrada"))</f>
        <v/>
      </c>
      <c r="K380" s="8">
        <f>IF(COUNTA(B380:I380)=0,"",SUM($H$2:H380)-SUM($I$2:I380))</f>
        <v/>
      </c>
      <c r="L380" s="2">
        <f>IF(COUNTA(C380:I380)=0,"",IF(AND(C380="Entrada",H380&gt;0,I380=0),"OK",IF(AND(C380="Saída",I380&gt;0,H380=0),"OK","Revisar")))</f>
        <v/>
      </c>
      <c r="M380" s="5" t="n"/>
    </row>
    <row r="381">
      <c r="A381" s="9">
        <f>IF(B381="","",COUNT($B$2:B381))</f>
        <v/>
      </c>
      <c r="B381" s="22" t="n"/>
      <c r="C381" s="4" t="n"/>
      <c r="D381" s="5" t="n"/>
      <c r="E381" s="5" t="n"/>
      <c r="F381" s="5" t="n"/>
      <c r="G381" s="4" t="n"/>
      <c r="H381" s="6" t="n"/>
      <c r="I381" s="6" t="n"/>
      <c r="J381" s="10">
        <f>IF(D381="","",IFERROR(VLOOKUP(D381,'Categorias'!$A$2:$B$15,2,FALSE),"Categoria não cadastrada"))</f>
        <v/>
      </c>
      <c r="K381" s="11">
        <f>IF(COUNTA(B381:I381)=0,"",SUM($H$2:H381)-SUM($I$2:I381))</f>
        <v/>
      </c>
      <c r="L381" s="9">
        <f>IF(COUNTA(C381:I381)=0,"",IF(AND(C381="Entrada",H381&gt;0,I381=0),"OK",IF(AND(C381="Saída",I381&gt;0,H381=0),"OK","Revisar")))</f>
        <v/>
      </c>
      <c r="M381" s="5" t="n"/>
    </row>
    <row r="382">
      <c r="A382" s="2">
        <f>IF(B382="","",COUNT($B$2:B382))</f>
        <v/>
      </c>
      <c r="B382" s="22" t="n"/>
      <c r="C382" s="4" t="n"/>
      <c r="D382" s="5" t="n"/>
      <c r="E382" s="5" t="n"/>
      <c r="F382" s="5" t="n"/>
      <c r="G382" s="4" t="n"/>
      <c r="H382" s="6" t="n"/>
      <c r="I382" s="6" t="n"/>
      <c r="J382" s="7">
        <f>IF(D382="","",IFERROR(VLOOKUP(D382,'Categorias'!$A$2:$B$15,2,FALSE),"Categoria não cadastrada"))</f>
        <v/>
      </c>
      <c r="K382" s="8">
        <f>IF(COUNTA(B382:I382)=0,"",SUM($H$2:H382)-SUM($I$2:I382))</f>
        <v/>
      </c>
      <c r="L382" s="2">
        <f>IF(COUNTA(C382:I382)=0,"",IF(AND(C382="Entrada",H382&gt;0,I382=0),"OK",IF(AND(C382="Saída",I382&gt;0,H382=0),"OK","Revisar")))</f>
        <v/>
      </c>
      <c r="M382" s="5" t="n"/>
    </row>
    <row r="383">
      <c r="A383" s="9">
        <f>IF(B383="","",COUNT($B$2:B383))</f>
        <v/>
      </c>
      <c r="B383" s="22" t="n"/>
      <c r="C383" s="4" t="n"/>
      <c r="D383" s="5" t="n"/>
      <c r="E383" s="5" t="n"/>
      <c r="F383" s="5" t="n"/>
      <c r="G383" s="4" t="n"/>
      <c r="H383" s="6" t="n"/>
      <c r="I383" s="6" t="n"/>
      <c r="J383" s="10">
        <f>IF(D383="","",IFERROR(VLOOKUP(D383,'Categorias'!$A$2:$B$15,2,FALSE),"Categoria não cadastrada"))</f>
        <v/>
      </c>
      <c r="K383" s="11">
        <f>IF(COUNTA(B383:I383)=0,"",SUM($H$2:H383)-SUM($I$2:I383))</f>
        <v/>
      </c>
      <c r="L383" s="9">
        <f>IF(COUNTA(C383:I383)=0,"",IF(AND(C383="Entrada",H383&gt;0,I383=0),"OK",IF(AND(C383="Saída",I383&gt;0,H383=0),"OK","Revisar")))</f>
        <v/>
      </c>
      <c r="M383" s="5" t="n"/>
    </row>
    <row r="384">
      <c r="A384" s="2">
        <f>IF(B384="","",COUNT($B$2:B384))</f>
        <v/>
      </c>
      <c r="B384" s="22" t="n"/>
      <c r="C384" s="4" t="n"/>
      <c r="D384" s="5" t="n"/>
      <c r="E384" s="5" t="n"/>
      <c r="F384" s="5" t="n"/>
      <c r="G384" s="4" t="n"/>
      <c r="H384" s="6" t="n"/>
      <c r="I384" s="6" t="n"/>
      <c r="J384" s="7">
        <f>IF(D384="","",IFERROR(VLOOKUP(D384,'Categorias'!$A$2:$B$15,2,FALSE),"Categoria não cadastrada"))</f>
        <v/>
      </c>
      <c r="K384" s="8">
        <f>IF(COUNTA(B384:I384)=0,"",SUM($H$2:H384)-SUM($I$2:I384))</f>
        <v/>
      </c>
      <c r="L384" s="2">
        <f>IF(COUNTA(C384:I384)=0,"",IF(AND(C384="Entrada",H384&gt;0,I384=0),"OK",IF(AND(C384="Saída",I384&gt;0,H384=0),"OK","Revisar")))</f>
        <v/>
      </c>
      <c r="M384" s="5" t="n"/>
    </row>
    <row r="385">
      <c r="A385" s="9">
        <f>IF(B385="","",COUNT($B$2:B385))</f>
        <v/>
      </c>
      <c r="B385" s="22" t="n"/>
      <c r="C385" s="4" t="n"/>
      <c r="D385" s="5" t="n"/>
      <c r="E385" s="5" t="n"/>
      <c r="F385" s="5" t="n"/>
      <c r="G385" s="4" t="n"/>
      <c r="H385" s="6" t="n"/>
      <c r="I385" s="6" t="n"/>
      <c r="J385" s="10">
        <f>IF(D385="","",IFERROR(VLOOKUP(D385,'Categorias'!$A$2:$B$15,2,FALSE),"Categoria não cadastrada"))</f>
        <v/>
      </c>
      <c r="K385" s="11">
        <f>IF(COUNTA(B385:I385)=0,"",SUM($H$2:H385)-SUM($I$2:I385))</f>
        <v/>
      </c>
      <c r="L385" s="9">
        <f>IF(COUNTA(C385:I385)=0,"",IF(AND(C385="Entrada",H385&gt;0,I385=0),"OK",IF(AND(C385="Saída",I385&gt;0,H385=0),"OK","Revisar")))</f>
        <v/>
      </c>
      <c r="M385" s="5" t="n"/>
    </row>
    <row r="386">
      <c r="A386" s="2">
        <f>IF(B386="","",COUNT($B$2:B386))</f>
        <v/>
      </c>
      <c r="B386" s="22" t="n"/>
      <c r="C386" s="4" t="n"/>
      <c r="D386" s="5" t="n"/>
      <c r="E386" s="5" t="n"/>
      <c r="F386" s="5" t="n"/>
      <c r="G386" s="4" t="n"/>
      <c r="H386" s="6" t="n"/>
      <c r="I386" s="6" t="n"/>
      <c r="J386" s="7">
        <f>IF(D386="","",IFERROR(VLOOKUP(D386,'Categorias'!$A$2:$B$15,2,FALSE),"Categoria não cadastrada"))</f>
        <v/>
      </c>
      <c r="K386" s="8">
        <f>IF(COUNTA(B386:I386)=0,"",SUM($H$2:H386)-SUM($I$2:I386))</f>
        <v/>
      </c>
      <c r="L386" s="2">
        <f>IF(COUNTA(C386:I386)=0,"",IF(AND(C386="Entrada",H386&gt;0,I386=0),"OK",IF(AND(C386="Saída",I386&gt;0,H386=0),"OK","Revisar")))</f>
        <v/>
      </c>
      <c r="M386" s="5" t="n"/>
    </row>
    <row r="387">
      <c r="A387" s="9">
        <f>IF(B387="","",COUNT($B$2:B387))</f>
        <v/>
      </c>
      <c r="B387" s="22" t="n"/>
      <c r="C387" s="4" t="n"/>
      <c r="D387" s="5" t="n"/>
      <c r="E387" s="5" t="n"/>
      <c r="F387" s="5" t="n"/>
      <c r="G387" s="4" t="n"/>
      <c r="H387" s="6" t="n"/>
      <c r="I387" s="6" t="n"/>
      <c r="J387" s="10">
        <f>IF(D387="","",IFERROR(VLOOKUP(D387,'Categorias'!$A$2:$B$15,2,FALSE),"Categoria não cadastrada"))</f>
        <v/>
      </c>
      <c r="K387" s="11">
        <f>IF(COUNTA(B387:I387)=0,"",SUM($H$2:H387)-SUM($I$2:I387))</f>
        <v/>
      </c>
      <c r="L387" s="9">
        <f>IF(COUNTA(C387:I387)=0,"",IF(AND(C387="Entrada",H387&gt;0,I387=0),"OK",IF(AND(C387="Saída",I387&gt;0,H387=0),"OK","Revisar")))</f>
        <v/>
      </c>
      <c r="M387" s="5" t="n"/>
    </row>
    <row r="388">
      <c r="A388" s="2">
        <f>IF(B388="","",COUNT($B$2:B388))</f>
        <v/>
      </c>
      <c r="B388" s="22" t="n"/>
      <c r="C388" s="4" t="n"/>
      <c r="D388" s="5" t="n"/>
      <c r="E388" s="5" t="n"/>
      <c r="F388" s="5" t="n"/>
      <c r="G388" s="4" t="n"/>
      <c r="H388" s="6" t="n"/>
      <c r="I388" s="6" t="n"/>
      <c r="J388" s="7">
        <f>IF(D388="","",IFERROR(VLOOKUP(D388,'Categorias'!$A$2:$B$15,2,FALSE),"Categoria não cadastrada"))</f>
        <v/>
      </c>
      <c r="K388" s="8">
        <f>IF(COUNTA(B388:I388)=0,"",SUM($H$2:H388)-SUM($I$2:I388))</f>
        <v/>
      </c>
      <c r="L388" s="2">
        <f>IF(COUNTA(C388:I388)=0,"",IF(AND(C388="Entrada",H388&gt;0,I388=0),"OK",IF(AND(C388="Saída",I388&gt;0,H388=0),"OK","Revisar")))</f>
        <v/>
      </c>
      <c r="M388" s="5" t="n"/>
    </row>
    <row r="389">
      <c r="A389" s="9">
        <f>IF(B389="","",COUNT($B$2:B389))</f>
        <v/>
      </c>
      <c r="B389" s="22" t="n"/>
      <c r="C389" s="4" t="n"/>
      <c r="D389" s="5" t="n"/>
      <c r="E389" s="5" t="n"/>
      <c r="F389" s="5" t="n"/>
      <c r="G389" s="4" t="n"/>
      <c r="H389" s="6" t="n"/>
      <c r="I389" s="6" t="n"/>
      <c r="J389" s="10">
        <f>IF(D389="","",IFERROR(VLOOKUP(D389,'Categorias'!$A$2:$B$15,2,FALSE),"Categoria não cadastrada"))</f>
        <v/>
      </c>
      <c r="K389" s="11">
        <f>IF(COUNTA(B389:I389)=0,"",SUM($H$2:H389)-SUM($I$2:I389))</f>
        <v/>
      </c>
      <c r="L389" s="9">
        <f>IF(COUNTA(C389:I389)=0,"",IF(AND(C389="Entrada",H389&gt;0,I389=0),"OK",IF(AND(C389="Saída",I389&gt;0,H389=0),"OK","Revisar")))</f>
        <v/>
      </c>
      <c r="M389" s="5" t="n"/>
    </row>
    <row r="390">
      <c r="A390" s="2">
        <f>IF(B390="","",COUNT($B$2:B390))</f>
        <v/>
      </c>
      <c r="B390" s="22" t="n"/>
      <c r="C390" s="4" t="n"/>
      <c r="D390" s="5" t="n"/>
      <c r="E390" s="5" t="n"/>
      <c r="F390" s="5" t="n"/>
      <c r="G390" s="4" t="n"/>
      <c r="H390" s="6" t="n"/>
      <c r="I390" s="6" t="n"/>
      <c r="J390" s="7">
        <f>IF(D390="","",IFERROR(VLOOKUP(D390,'Categorias'!$A$2:$B$15,2,FALSE),"Categoria não cadastrada"))</f>
        <v/>
      </c>
      <c r="K390" s="8">
        <f>IF(COUNTA(B390:I390)=0,"",SUM($H$2:H390)-SUM($I$2:I390))</f>
        <v/>
      </c>
      <c r="L390" s="2">
        <f>IF(COUNTA(C390:I390)=0,"",IF(AND(C390="Entrada",H390&gt;0,I390=0),"OK",IF(AND(C390="Saída",I390&gt;0,H390=0),"OK","Revisar")))</f>
        <v/>
      </c>
      <c r="M390" s="5" t="n"/>
    </row>
    <row r="391">
      <c r="A391" s="9">
        <f>IF(B391="","",COUNT($B$2:B391))</f>
        <v/>
      </c>
      <c r="B391" s="22" t="n"/>
      <c r="C391" s="4" t="n"/>
      <c r="D391" s="5" t="n"/>
      <c r="E391" s="5" t="n"/>
      <c r="F391" s="5" t="n"/>
      <c r="G391" s="4" t="n"/>
      <c r="H391" s="6" t="n"/>
      <c r="I391" s="6" t="n"/>
      <c r="J391" s="10">
        <f>IF(D391="","",IFERROR(VLOOKUP(D391,'Categorias'!$A$2:$B$15,2,FALSE),"Categoria não cadastrada"))</f>
        <v/>
      </c>
      <c r="K391" s="11">
        <f>IF(COUNTA(B391:I391)=0,"",SUM($H$2:H391)-SUM($I$2:I391))</f>
        <v/>
      </c>
      <c r="L391" s="9">
        <f>IF(COUNTA(C391:I391)=0,"",IF(AND(C391="Entrada",H391&gt;0,I391=0),"OK",IF(AND(C391="Saída",I391&gt;0,H391=0),"OK","Revisar")))</f>
        <v/>
      </c>
      <c r="M391" s="5" t="n"/>
    </row>
    <row r="392">
      <c r="A392" s="2">
        <f>IF(B392="","",COUNT($B$2:B392))</f>
        <v/>
      </c>
      <c r="B392" s="22" t="n"/>
      <c r="C392" s="4" t="n"/>
      <c r="D392" s="5" t="n"/>
      <c r="E392" s="5" t="n"/>
      <c r="F392" s="5" t="n"/>
      <c r="G392" s="4" t="n"/>
      <c r="H392" s="6" t="n"/>
      <c r="I392" s="6" t="n"/>
      <c r="J392" s="7">
        <f>IF(D392="","",IFERROR(VLOOKUP(D392,'Categorias'!$A$2:$B$15,2,FALSE),"Categoria não cadastrada"))</f>
        <v/>
      </c>
      <c r="K392" s="8">
        <f>IF(COUNTA(B392:I392)=0,"",SUM($H$2:H392)-SUM($I$2:I392))</f>
        <v/>
      </c>
      <c r="L392" s="2">
        <f>IF(COUNTA(C392:I392)=0,"",IF(AND(C392="Entrada",H392&gt;0,I392=0),"OK",IF(AND(C392="Saída",I392&gt;0,H392=0),"OK","Revisar")))</f>
        <v/>
      </c>
      <c r="M392" s="5" t="n"/>
    </row>
    <row r="393">
      <c r="A393" s="9">
        <f>IF(B393="","",COUNT($B$2:B393))</f>
        <v/>
      </c>
      <c r="B393" s="22" t="n"/>
      <c r="C393" s="4" t="n"/>
      <c r="D393" s="5" t="n"/>
      <c r="E393" s="5" t="n"/>
      <c r="F393" s="5" t="n"/>
      <c r="G393" s="4" t="n"/>
      <c r="H393" s="6" t="n"/>
      <c r="I393" s="6" t="n"/>
      <c r="J393" s="10">
        <f>IF(D393="","",IFERROR(VLOOKUP(D393,'Categorias'!$A$2:$B$15,2,FALSE),"Categoria não cadastrada"))</f>
        <v/>
      </c>
      <c r="K393" s="11">
        <f>IF(COUNTA(B393:I393)=0,"",SUM($H$2:H393)-SUM($I$2:I393))</f>
        <v/>
      </c>
      <c r="L393" s="9">
        <f>IF(COUNTA(C393:I393)=0,"",IF(AND(C393="Entrada",H393&gt;0,I393=0),"OK",IF(AND(C393="Saída",I393&gt;0,H393=0),"OK","Revisar")))</f>
        <v/>
      </c>
      <c r="M393" s="5" t="n"/>
    </row>
    <row r="394">
      <c r="A394" s="2">
        <f>IF(B394="","",COUNT($B$2:B394))</f>
        <v/>
      </c>
      <c r="B394" s="22" t="n"/>
      <c r="C394" s="4" t="n"/>
      <c r="D394" s="5" t="n"/>
      <c r="E394" s="5" t="n"/>
      <c r="F394" s="5" t="n"/>
      <c r="G394" s="4" t="n"/>
      <c r="H394" s="6" t="n"/>
      <c r="I394" s="6" t="n"/>
      <c r="J394" s="7">
        <f>IF(D394="","",IFERROR(VLOOKUP(D394,'Categorias'!$A$2:$B$15,2,FALSE),"Categoria não cadastrada"))</f>
        <v/>
      </c>
      <c r="K394" s="8">
        <f>IF(COUNTA(B394:I394)=0,"",SUM($H$2:H394)-SUM($I$2:I394))</f>
        <v/>
      </c>
      <c r="L394" s="2">
        <f>IF(COUNTA(C394:I394)=0,"",IF(AND(C394="Entrada",H394&gt;0,I394=0),"OK",IF(AND(C394="Saída",I394&gt;0,H394=0),"OK","Revisar")))</f>
        <v/>
      </c>
      <c r="M394" s="5" t="n"/>
    </row>
    <row r="395">
      <c r="A395" s="9">
        <f>IF(B395="","",COUNT($B$2:B395))</f>
        <v/>
      </c>
      <c r="B395" s="22" t="n"/>
      <c r="C395" s="4" t="n"/>
      <c r="D395" s="5" t="n"/>
      <c r="E395" s="5" t="n"/>
      <c r="F395" s="5" t="n"/>
      <c r="G395" s="4" t="n"/>
      <c r="H395" s="6" t="n"/>
      <c r="I395" s="6" t="n"/>
      <c r="J395" s="10">
        <f>IF(D395="","",IFERROR(VLOOKUP(D395,'Categorias'!$A$2:$B$15,2,FALSE),"Categoria não cadastrada"))</f>
        <v/>
      </c>
      <c r="K395" s="11">
        <f>IF(COUNTA(B395:I395)=0,"",SUM($H$2:H395)-SUM($I$2:I395))</f>
        <v/>
      </c>
      <c r="L395" s="9">
        <f>IF(COUNTA(C395:I395)=0,"",IF(AND(C395="Entrada",H395&gt;0,I395=0),"OK",IF(AND(C395="Saída",I395&gt;0,H395=0),"OK","Revisar")))</f>
        <v/>
      </c>
      <c r="M395" s="5" t="n"/>
    </row>
    <row r="396">
      <c r="A396" s="2">
        <f>IF(B396="","",COUNT($B$2:B396))</f>
        <v/>
      </c>
      <c r="B396" s="22" t="n"/>
      <c r="C396" s="4" t="n"/>
      <c r="D396" s="5" t="n"/>
      <c r="E396" s="5" t="n"/>
      <c r="F396" s="5" t="n"/>
      <c r="G396" s="4" t="n"/>
      <c r="H396" s="6" t="n"/>
      <c r="I396" s="6" t="n"/>
      <c r="J396" s="7">
        <f>IF(D396="","",IFERROR(VLOOKUP(D396,'Categorias'!$A$2:$B$15,2,FALSE),"Categoria não cadastrada"))</f>
        <v/>
      </c>
      <c r="K396" s="8">
        <f>IF(COUNTA(B396:I396)=0,"",SUM($H$2:H396)-SUM($I$2:I396))</f>
        <v/>
      </c>
      <c r="L396" s="2">
        <f>IF(COUNTA(C396:I396)=0,"",IF(AND(C396="Entrada",H396&gt;0,I396=0),"OK",IF(AND(C396="Saída",I396&gt;0,H396=0),"OK","Revisar")))</f>
        <v/>
      </c>
      <c r="M396" s="5" t="n"/>
    </row>
    <row r="397">
      <c r="A397" s="9">
        <f>IF(B397="","",COUNT($B$2:B397))</f>
        <v/>
      </c>
      <c r="B397" s="22" t="n"/>
      <c r="C397" s="4" t="n"/>
      <c r="D397" s="5" t="n"/>
      <c r="E397" s="5" t="n"/>
      <c r="F397" s="5" t="n"/>
      <c r="G397" s="4" t="n"/>
      <c r="H397" s="6" t="n"/>
      <c r="I397" s="6" t="n"/>
      <c r="J397" s="10">
        <f>IF(D397="","",IFERROR(VLOOKUP(D397,'Categorias'!$A$2:$B$15,2,FALSE),"Categoria não cadastrada"))</f>
        <v/>
      </c>
      <c r="K397" s="11">
        <f>IF(COUNTA(B397:I397)=0,"",SUM($H$2:H397)-SUM($I$2:I397))</f>
        <v/>
      </c>
      <c r="L397" s="9">
        <f>IF(COUNTA(C397:I397)=0,"",IF(AND(C397="Entrada",H397&gt;0,I397=0),"OK",IF(AND(C397="Saída",I397&gt;0,H397=0),"OK","Revisar")))</f>
        <v/>
      </c>
      <c r="M397" s="5" t="n"/>
    </row>
    <row r="398">
      <c r="A398" s="2">
        <f>IF(B398="","",COUNT($B$2:B398))</f>
        <v/>
      </c>
      <c r="B398" s="22" t="n"/>
      <c r="C398" s="4" t="n"/>
      <c r="D398" s="5" t="n"/>
      <c r="E398" s="5" t="n"/>
      <c r="F398" s="5" t="n"/>
      <c r="G398" s="4" t="n"/>
      <c r="H398" s="6" t="n"/>
      <c r="I398" s="6" t="n"/>
      <c r="J398" s="7">
        <f>IF(D398="","",IFERROR(VLOOKUP(D398,'Categorias'!$A$2:$B$15,2,FALSE),"Categoria não cadastrada"))</f>
        <v/>
      </c>
      <c r="K398" s="8">
        <f>IF(COUNTA(B398:I398)=0,"",SUM($H$2:H398)-SUM($I$2:I398))</f>
        <v/>
      </c>
      <c r="L398" s="2">
        <f>IF(COUNTA(C398:I398)=0,"",IF(AND(C398="Entrada",H398&gt;0,I398=0),"OK",IF(AND(C398="Saída",I398&gt;0,H398=0),"OK","Revisar")))</f>
        <v/>
      </c>
      <c r="M398" s="5" t="n"/>
    </row>
    <row r="399">
      <c r="A399" s="9">
        <f>IF(B399="","",COUNT($B$2:B399))</f>
        <v/>
      </c>
      <c r="B399" s="22" t="n"/>
      <c r="C399" s="4" t="n"/>
      <c r="D399" s="5" t="n"/>
      <c r="E399" s="5" t="n"/>
      <c r="F399" s="5" t="n"/>
      <c r="G399" s="4" t="n"/>
      <c r="H399" s="6" t="n"/>
      <c r="I399" s="6" t="n"/>
      <c r="J399" s="10">
        <f>IF(D399="","",IFERROR(VLOOKUP(D399,'Categorias'!$A$2:$B$15,2,FALSE),"Categoria não cadastrada"))</f>
        <v/>
      </c>
      <c r="K399" s="11">
        <f>IF(COUNTA(B399:I399)=0,"",SUM($H$2:H399)-SUM($I$2:I399))</f>
        <v/>
      </c>
      <c r="L399" s="9">
        <f>IF(COUNTA(C399:I399)=0,"",IF(AND(C399="Entrada",H399&gt;0,I399=0),"OK",IF(AND(C399="Saída",I399&gt;0,H399=0),"OK","Revisar")))</f>
        <v/>
      </c>
      <c r="M399" s="5" t="n"/>
    </row>
    <row r="400">
      <c r="A400" s="2">
        <f>IF(B400="","",COUNT($B$2:B400))</f>
        <v/>
      </c>
      <c r="B400" s="22" t="n"/>
      <c r="C400" s="4" t="n"/>
      <c r="D400" s="5" t="n"/>
      <c r="E400" s="5" t="n"/>
      <c r="F400" s="5" t="n"/>
      <c r="G400" s="4" t="n"/>
      <c r="H400" s="6" t="n"/>
      <c r="I400" s="6" t="n"/>
      <c r="J400" s="7">
        <f>IF(D400="","",IFERROR(VLOOKUP(D400,'Categorias'!$A$2:$B$15,2,FALSE),"Categoria não cadastrada"))</f>
        <v/>
      </c>
      <c r="K400" s="8">
        <f>IF(COUNTA(B400:I400)=0,"",SUM($H$2:H400)-SUM($I$2:I400))</f>
        <v/>
      </c>
      <c r="L400" s="2">
        <f>IF(COUNTA(C400:I400)=0,"",IF(AND(C400="Entrada",H400&gt;0,I400=0),"OK",IF(AND(C400="Saída",I400&gt;0,H400=0),"OK","Revisar")))</f>
        <v/>
      </c>
      <c r="M400" s="5" t="n"/>
    </row>
    <row r="401">
      <c r="A401" s="9">
        <f>IF(B401="","",COUNT($B$2:B401))</f>
        <v/>
      </c>
      <c r="B401" s="22" t="n"/>
      <c r="C401" s="4" t="n"/>
      <c r="D401" s="5" t="n"/>
      <c r="E401" s="5" t="n"/>
      <c r="F401" s="5" t="n"/>
      <c r="G401" s="4" t="n"/>
      <c r="H401" s="6" t="n"/>
      <c r="I401" s="6" t="n"/>
      <c r="J401" s="10">
        <f>IF(D401="","",IFERROR(VLOOKUP(D401,'Categorias'!$A$2:$B$15,2,FALSE),"Categoria não cadastrada"))</f>
        <v/>
      </c>
      <c r="K401" s="11">
        <f>IF(COUNTA(B401:I401)=0,"",SUM($H$2:H401)-SUM($I$2:I401))</f>
        <v/>
      </c>
      <c r="L401" s="9">
        <f>IF(COUNTA(C401:I401)=0,"",IF(AND(C401="Entrada",H401&gt;0,I401=0),"OK",IF(AND(C401="Saída",I401&gt;0,H401=0),"OK","Revisar")))</f>
        <v/>
      </c>
      <c r="M401" s="5" t="n"/>
    </row>
    <row r="402">
      <c r="A402" s="2">
        <f>IF(B402="","",COUNT($B$2:B402))</f>
        <v/>
      </c>
      <c r="B402" s="22" t="n"/>
      <c r="C402" s="4" t="n"/>
      <c r="D402" s="5" t="n"/>
      <c r="E402" s="5" t="n"/>
      <c r="F402" s="5" t="n"/>
      <c r="G402" s="4" t="n"/>
      <c r="H402" s="6" t="n"/>
      <c r="I402" s="6" t="n"/>
      <c r="J402" s="7">
        <f>IF(D402="","",IFERROR(VLOOKUP(D402,'Categorias'!$A$2:$B$15,2,FALSE),"Categoria não cadastrada"))</f>
        <v/>
      </c>
      <c r="K402" s="8">
        <f>IF(COUNTA(B402:I402)=0,"",SUM($H$2:H402)-SUM($I$2:I402))</f>
        <v/>
      </c>
      <c r="L402" s="2">
        <f>IF(COUNTA(C402:I402)=0,"",IF(AND(C402="Entrada",H402&gt;0,I402=0),"OK",IF(AND(C402="Saída",I402&gt;0,H402=0),"OK","Revisar")))</f>
        <v/>
      </c>
      <c r="M402" s="5" t="n"/>
    </row>
    <row r="403">
      <c r="A403" s="9">
        <f>IF(B403="","",COUNT($B$2:B403))</f>
        <v/>
      </c>
      <c r="B403" s="22" t="n"/>
      <c r="C403" s="4" t="n"/>
      <c r="D403" s="5" t="n"/>
      <c r="E403" s="5" t="n"/>
      <c r="F403" s="5" t="n"/>
      <c r="G403" s="4" t="n"/>
      <c r="H403" s="6" t="n"/>
      <c r="I403" s="6" t="n"/>
      <c r="J403" s="10">
        <f>IF(D403="","",IFERROR(VLOOKUP(D403,'Categorias'!$A$2:$B$15,2,FALSE),"Categoria não cadastrada"))</f>
        <v/>
      </c>
      <c r="K403" s="11">
        <f>IF(COUNTA(B403:I403)=0,"",SUM($H$2:H403)-SUM($I$2:I403))</f>
        <v/>
      </c>
      <c r="L403" s="9">
        <f>IF(COUNTA(C403:I403)=0,"",IF(AND(C403="Entrada",H403&gt;0,I403=0),"OK",IF(AND(C403="Saída",I403&gt;0,H403=0),"OK","Revisar")))</f>
        <v/>
      </c>
      <c r="M403" s="5" t="n"/>
    </row>
    <row r="404">
      <c r="A404" s="2">
        <f>IF(B404="","",COUNT($B$2:B404))</f>
        <v/>
      </c>
      <c r="B404" s="22" t="n"/>
      <c r="C404" s="4" t="n"/>
      <c r="D404" s="5" t="n"/>
      <c r="E404" s="5" t="n"/>
      <c r="F404" s="5" t="n"/>
      <c r="G404" s="4" t="n"/>
      <c r="H404" s="6" t="n"/>
      <c r="I404" s="6" t="n"/>
      <c r="J404" s="7">
        <f>IF(D404="","",IFERROR(VLOOKUP(D404,'Categorias'!$A$2:$B$15,2,FALSE),"Categoria não cadastrada"))</f>
        <v/>
      </c>
      <c r="K404" s="8">
        <f>IF(COUNTA(B404:I404)=0,"",SUM($H$2:H404)-SUM($I$2:I404))</f>
        <v/>
      </c>
      <c r="L404" s="2">
        <f>IF(COUNTA(C404:I404)=0,"",IF(AND(C404="Entrada",H404&gt;0,I404=0),"OK",IF(AND(C404="Saída",I404&gt;0,H404=0),"OK","Revisar")))</f>
        <v/>
      </c>
      <c r="M404" s="5" t="n"/>
    </row>
    <row r="405">
      <c r="A405" s="9">
        <f>IF(B405="","",COUNT($B$2:B405))</f>
        <v/>
      </c>
      <c r="B405" s="22" t="n"/>
      <c r="C405" s="4" t="n"/>
      <c r="D405" s="5" t="n"/>
      <c r="E405" s="5" t="n"/>
      <c r="F405" s="5" t="n"/>
      <c r="G405" s="4" t="n"/>
      <c r="H405" s="6" t="n"/>
      <c r="I405" s="6" t="n"/>
      <c r="J405" s="10">
        <f>IF(D405="","",IFERROR(VLOOKUP(D405,'Categorias'!$A$2:$B$15,2,FALSE),"Categoria não cadastrada"))</f>
        <v/>
      </c>
      <c r="K405" s="11">
        <f>IF(COUNTA(B405:I405)=0,"",SUM($H$2:H405)-SUM($I$2:I405))</f>
        <v/>
      </c>
      <c r="L405" s="9">
        <f>IF(COUNTA(C405:I405)=0,"",IF(AND(C405="Entrada",H405&gt;0,I405=0),"OK",IF(AND(C405="Saída",I405&gt;0,H405=0),"OK","Revisar")))</f>
        <v/>
      </c>
      <c r="M405" s="5" t="n"/>
    </row>
    <row r="406">
      <c r="A406" s="2">
        <f>IF(B406="","",COUNT($B$2:B406))</f>
        <v/>
      </c>
      <c r="B406" s="22" t="n"/>
      <c r="C406" s="4" t="n"/>
      <c r="D406" s="5" t="n"/>
      <c r="E406" s="5" t="n"/>
      <c r="F406" s="5" t="n"/>
      <c r="G406" s="4" t="n"/>
      <c r="H406" s="6" t="n"/>
      <c r="I406" s="6" t="n"/>
      <c r="J406" s="7">
        <f>IF(D406="","",IFERROR(VLOOKUP(D406,'Categorias'!$A$2:$B$15,2,FALSE),"Categoria não cadastrada"))</f>
        <v/>
      </c>
      <c r="K406" s="8">
        <f>IF(COUNTA(B406:I406)=0,"",SUM($H$2:H406)-SUM($I$2:I406))</f>
        <v/>
      </c>
      <c r="L406" s="2">
        <f>IF(COUNTA(C406:I406)=0,"",IF(AND(C406="Entrada",H406&gt;0,I406=0),"OK",IF(AND(C406="Saída",I406&gt;0,H406=0),"OK","Revisar")))</f>
        <v/>
      </c>
      <c r="M406" s="5" t="n"/>
    </row>
    <row r="407">
      <c r="A407" s="9">
        <f>IF(B407="","",COUNT($B$2:B407))</f>
        <v/>
      </c>
      <c r="B407" s="22" t="n"/>
      <c r="C407" s="4" t="n"/>
      <c r="D407" s="5" t="n"/>
      <c r="E407" s="5" t="n"/>
      <c r="F407" s="5" t="n"/>
      <c r="G407" s="4" t="n"/>
      <c r="H407" s="6" t="n"/>
      <c r="I407" s="6" t="n"/>
      <c r="J407" s="10">
        <f>IF(D407="","",IFERROR(VLOOKUP(D407,'Categorias'!$A$2:$B$15,2,FALSE),"Categoria não cadastrada"))</f>
        <v/>
      </c>
      <c r="K407" s="11">
        <f>IF(COUNTA(B407:I407)=0,"",SUM($H$2:H407)-SUM($I$2:I407))</f>
        <v/>
      </c>
      <c r="L407" s="9">
        <f>IF(COUNTA(C407:I407)=0,"",IF(AND(C407="Entrada",H407&gt;0,I407=0),"OK",IF(AND(C407="Saída",I407&gt;0,H407=0),"OK","Revisar")))</f>
        <v/>
      </c>
      <c r="M407" s="5" t="n"/>
    </row>
    <row r="408">
      <c r="A408" s="2">
        <f>IF(B408="","",COUNT($B$2:B408))</f>
        <v/>
      </c>
      <c r="B408" s="22" t="n"/>
      <c r="C408" s="4" t="n"/>
      <c r="D408" s="5" t="n"/>
      <c r="E408" s="5" t="n"/>
      <c r="F408" s="5" t="n"/>
      <c r="G408" s="4" t="n"/>
      <c r="H408" s="6" t="n"/>
      <c r="I408" s="6" t="n"/>
      <c r="J408" s="7">
        <f>IF(D408="","",IFERROR(VLOOKUP(D408,'Categorias'!$A$2:$B$15,2,FALSE),"Categoria não cadastrada"))</f>
        <v/>
      </c>
      <c r="K408" s="8">
        <f>IF(COUNTA(B408:I408)=0,"",SUM($H$2:H408)-SUM($I$2:I408))</f>
        <v/>
      </c>
      <c r="L408" s="2">
        <f>IF(COUNTA(C408:I408)=0,"",IF(AND(C408="Entrada",H408&gt;0,I408=0),"OK",IF(AND(C408="Saída",I408&gt;0,H408=0),"OK","Revisar")))</f>
        <v/>
      </c>
      <c r="M408" s="5" t="n"/>
    </row>
    <row r="409">
      <c r="A409" s="9">
        <f>IF(B409="","",COUNT($B$2:B409))</f>
        <v/>
      </c>
      <c r="B409" s="22" t="n"/>
      <c r="C409" s="4" t="n"/>
      <c r="D409" s="5" t="n"/>
      <c r="E409" s="5" t="n"/>
      <c r="F409" s="5" t="n"/>
      <c r="G409" s="4" t="n"/>
      <c r="H409" s="6" t="n"/>
      <c r="I409" s="6" t="n"/>
      <c r="J409" s="10">
        <f>IF(D409="","",IFERROR(VLOOKUP(D409,'Categorias'!$A$2:$B$15,2,FALSE),"Categoria não cadastrada"))</f>
        <v/>
      </c>
      <c r="K409" s="11">
        <f>IF(COUNTA(B409:I409)=0,"",SUM($H$2:H409)-SUM($I$2:I409))</f>
        <v/>
      </c>
      <c r="L409" s="9">
        <f>IF(COUNTA(C409:I409)=0,"",IF(AND(C409="Entrada",H409&gt;0,I409=0),"OK",IF(AND(C409="Saída",I409&gt;0,H409=0),"OK","Revisar")))</f>
        <v/>
      </c>
      <c r="M409" s="5" t="n"/>
    </row>
    <row r="410">
      <c r="A410" s="2">
        <f>IF(B410="","",COUNT($B$2:B410))</f>
        <v/>
      </c>
      <c r="B410" s="22" t="n"/>
      <c r="C410" s="4" t="n"/>
      <c r="D410" s="5" t="n"/>
      <c r="E410" s="5" t="n"/>
      <c r="F410" s="5" t="n"/>
      <c r="G410" s="4" t="n"/>
      <c r="H410" s="6" t="n"/>
      <c r="I410" s="6" t="n"/>
      <c r="J410" s="7">
        <f>IF(D410="","",IFERROR(VLOOKUP(D410,'Categorias'!$A$2:$B$15,2,FALSE),"Categoria não cadastrada"))</f>
        <v/>
      </c>
      <c r="K410" s="8">
        <f>IF(COUNTA(B410:I410)=0,"",SUM($H$2:H410)-SUM($I$2:I410))</f>
        <v/>
      </c>
      <c r="L410" s="2">
        <f>IF(COUNTA(C410:I410)=0,"",IF(AND(C410="Entrada",H410&gt;0,I410=0),"OK",IF(AND(C410="Saída",I410&gt;0,H410=0),"OK","Revisar")))</f>
        <v/>
      </c>
      <c r="M410" s="5" t="n"/>
    </row>
    <row r="411">
      <c r="A411" s="9">
        <f>IF(B411="","",COUNT($B$2:B411))</f>
        <v/>
      </c>
      <c r="B411" s="22" t="n"/>
      <c r="C411" s="4" t="n"/>
      <c r="D411" s="5" t="n"/>
      <c r="E411" s="5" t="n"/>
      <c r="F411" s="5" t="n"/>
      <c r="G411" s="4" t="n"/>
      <c r="H411" s="6" t="n"/>
      <c r="I411" s="6" t="n"/>
      <c r="J411" s="10">
        <f>IF(D411="","",IFERROR(VLOOKUP(D411,'Categorias'!$A$2:$B$15,2,FALSE),"Categoria não cadastrada"))</f>
        <v/>
      </c>
      <c r="K411" s="11">
        <f>IF(COUNTA(B411:I411)=0,"",SUM($H$2:H411)-SUM($I$2:I411))</f>
        <v/>
      </c>
      <c r="L411" s="9">
        <f>IF(COUNTA(C411:I411)=0,"",IF(AND(C411="Entrada",H411&gt;0,I411=0),"OK",IF(AND(C411="Saída",I411&gt;0,H411=0),"OK","Revisar")))</f>
        <v/>
      </c>
      <c r="M411" s="5" t="n"/>
    </row>
    <row r="412">
      <c r="A412" s="2">
        <f>IF(B412="","",COUNT($B$2:B412))</f>
        <v/>
      </c>
      <c r="B412" s="22" t="n"/>
      <c r="C412" s="4" t="n"/>
      <c r="D412" s="5" t="n"/>
      <c r="E412" s="5" t="n"/>
      <c r="F412" s="5" t="n"/>
      <c r="G412" s="4" t="n"/>
      <c r="H412" s="6" t="n"/>
      <c r="I412" s="6" t="n"/>
      <c r="J412" s="7">
        <f>IF(D412="","",IFERROR(VLOOKUP(D412,'Categorias'!$A$2:$B$15,2,FALSE),"Categoria não cadastrada"))</f>
        <v/>
      </c>
      <c r="K412" s="8">
        <f>IF(COUNTA(B412:I412)=0,"",SUM($H$2:H412)-SUM($I$2:I412))</f>
        <v/>
      </c>
      <c r="L412" s="2">
        <f>IF(COUNTA(C412:I412)=0,"",IF(AND(C412="Entrada",H412&gt;0,I412=0),"OK",IF(AND(C412="Saída",I412&gt;0,H412=0),"OK","Revisar")))</f>
        <v/>
      </c>
      <c r="M412" s="5" t="n"/>
    </row>
    <row r="413">
      <c r="A413" s="9">
        <f>IF(B413="","",COUNT($B$2:B413))</f>
        <v/>
      </c>
      <c r="B413" s="22" t="n"/>
      <c r="C413" s="4" t="n"/>
      <c r="D413" s="5" t="n"/>
      <c r="E413" s="5" t="n"/>
      <c r="F413" s="5" t="n"/>
      <c r="G413" s="4" t="n"/>
      <c r="H413" s="6" t="n"/>
      <c r="I413" s="6" t="n"/>
      <c r="J413" s="10">
        <f>IF(D413="","",IFERROR(VLOOKUP(D413,'Categorias'!$A$2:$B$15,2,FALSE),"Categoria não cadastrada"))</f>
        <v/>
      </c>
      <c r="K413" s="11">
        <f>IF(COUNTA(B413:I413)=0,"",SUM($H$2:H413)-SUM($I$2:I413))</f>
        <v/>
      </c>
      <c r="L413" s="9">
        <f>IF(COUNTA(C413:I413)=0,"",IF(AND(C413="Entrada",H413&gt;0,I413=0),"OK",IF(AND(C413="Saída",I413&gt;0,H413=0),"OK","Revisar")))</f>
        <v/>
      </c>
      <c r="M413" s="5" t="n"/>
    </row>
    <row r="414">
      <c r="A414" s="2">
        <f>IF(B414="","",COUNT($B$2:B414))</f>
        <v/>
      </c>
      <c r="B414" s="22" t="n"/>
      <c r="C414" s="4" t="n"/>
      <c r="D414" s="5" t="n"/>
      <c r="E414" s="5" t="n"/>
      <c r="F414" s="5" t="n"/>
      <c r="G414" s="4" t="n"/>
      <c r="H414" s="6" t="n"/>
      <c r="I414" s="6" t="n"/>
      <c r="J414" s="7">
        <f>IF(D414="","",IFERROR(VLOOKUP(D414,'Categorias'!$A$2:$B$15,2,FALSE),"Categoria não cadastrada"))</f>
        <v/>
      </c>
      <c r="K414" s="8">
        <f>IF(COUNTA(B414:I414)=0,"",SUM($H$2:H414)-SUM($I$2:I414))</f>
        <v/>
      </c>
      <c r="L414" s="2">
        <f>IF(COUNTA(C414:I414)=0,"",IF(AND(C414="Entrada",H414&gt;0,I414=0),"OK",IF(AND(C414="Saída",I414&gt;0,H414=0),"OK","Revisar")))</f>
        <v/>
      </c>
      <c r="M414" s="5" t="n"/>
    </row>
    <row r="415">
      <c r="A415" s="9">
        <f>IF(B415="","",COUNT($B$2:B415))</f>
        <v/>
      </c>
      <c r="B415" s="22" t="n"/>
      <c r="C415" s="4" t="n"/>
      <c r="D415" s="5" t="n"/>
      <c r="E415" s="5" t="n"/>
      <c r="F415" s="5" t="n"/>
      <c r="G415" s="4" t="n"/>
      <c r="H415" s="6" t="n"/>
      <c r="I415" s="6" t="n"/>
      <c r="J415" s="10">
        <f>IF(D415="","",IFERROR(VLOOKUP(D415,'Categorias'!$A$2:$B$15,2,FALSE),"Categoria não cadastrada"))</f>
        <v/>
      </c>
      <c r="K415" s="11">
        <f>IF(COUNTA(B415:I415)=0,"",SUM($H$2:H415)-SUM($I$2:I415))</f>
        <v/>
      </c>
      <c r="L415" s="9">
        <f>IF(COUNTA(C415:I415)=0,"",IF(AND(C415="Entrada",H415&gt;0,I415=0),"OK",IF(AND(C415="Saída",I415&gt;0,H415=0),"OK","Revisar")))</f>
        <v/>
      </c>
      <c r="M415" s="5" t="n"/>
    </row>
    <row r="416">
      <c r="A416" s="2">
        <f>IF(B416="","",COUNT($B$2:B416))</f>
        <v/>
      </c>
      <c r="B416" s="22" t="n"/>
      <c r="C416" s="4" t="n"/>
      <c r="D416" s="5" t="n"/>
      <c r="E416" s="5" t="n"/>
      <c r="F416" s="5" t="n"/>
      <c r="G416" s="4" t="n"/>
      <c r="H416" s="6" t="n"/>
      <c r="I416" s="6" t="n"/>
      <c r="J416" s="7">
        <f>IF(D416="","",IFERROR(VLOOKUP(D416,'Categorias'!$A$2:$B$15,2,FALSE),"Categoria não cadastrada"))</f>
        <v/>
      </c>
      <c r="K416" s="8">
        <f>IF(COUNTA(B416:I416)=0,"",SUM($H$2:H416)-SUM($I$2:I416))</f>
        <v/>
      </c>
      <c r="L416" s="2">
        <f>IF(COUNTA(C416:I416)=0,"",IF(AND(C416="Entrada",H416&gt;0,I416=0),"OK",IF(AND(C416="Saída",I416&gt;0,H416=0),"OK","Revisar")))</f>
        <v/>
      </c>
      <c r="M416" s="5" t="n"/>
    </row>
    <row r="417">
      <c r="A417" s="9">
        <f>IF(B417="","",COUNT($B$2:B417))</f>
        <v/>
      </c>
      <c r="B417" s="22" t="n"/>
      <c r="C417" s="4" t="n"/>
      <c r="D417" s="5" t="n"/>
      <c r="E417" s="5" t="n"/>
      <c r="F417" s="5" t="n"/>
      <c r="G417" s="4" t="n"/>
      <c r="H417" s="6" t="n"/>
      <c r="I417" s="6" t="n"/>
      <c r="J417" s="10">
        <f>IF(D417="","",IFERROR(VLOOKUP(D417,'Categorias'!$A$2:$B$15,2,FALSE),"Categoria não cadastrada"))</f>
        <v/>
      </c>
      <c r="K417" s="11">
        <f>IF(COUNTA(B417:I417)=0,"",SUM($H$2:H417)-SUM($I$2:I417))</f>
        <v/>
      </c>
      <c r="L417" s="9">
        <f>IF(COUNTA(C417:I417)=0,"",IF(AND(C417="Entrada",H417&gt;0,I417=0),"OK",IF(AND(C417="Saída",I417&gt;0,H417=0),"OK","Revisar")))</f>
        <v/>
      </c>
      <c r="M417" s="5" t="n"/>
    </row>
    <row r="418">
      <c r="A418" s="2">
        <f>IF(B418="","",COUNT($B$2:B418))</f>
        <v/>
      </c>
      <c r="B418" s="22" t="n"/>
      <c r="C418" s="4" t="n"/>
      <c r="D418" s="5" t="n"/>
      <c r="E418" s="5" t="n"/>
      <c r="F418" s="5" t="n"/>
      <c r="G418" s="4" t="n"/>
      <c r="H418" s="6" t="n"/>
      <c r="I418" s="6" t="n"/>
      <c r="J418" s="7">
        <f>IF(D418="","",IFERROR(VLOOKUP(D418,'Categorias'!$A$2:$B$15,2,FALSE),"Categoria não cadastrada"))</f>
        <v/>
      </c>
      <c r="K418" s="8">
        <f>IF(COUNTA(B418:I418)=0,"",SUM($H$2:H418)-SUM($I$2:I418))</f>
        <v/>
      </c>
      <c r="L418" s="2">
        <f>IF(COUNTA(C418:I418)=0,"",IF(AND(C418="Entrada",H418&gt;0,I418=0),"OK",IF(AND(C418="Saída",I418&gt;0,H418=0),"OK","Revisar")))</f>
        <v/>
      </c>
      <c r="M418" s="5" t="n"/>
    </row>
    <row r="419">
      <c r="A419" s="9">
        <f>IF(B419="","",COUNT($B$2:B419))</f>
        <v/>
      </c>
      <c r="B419" s="22" t="n"/>
      <c r="C419" s="4" t="n"/>
      <c r="D419" s="5" t="n"/>
      <c r="E419" s="5" t="n"/>
      <c r="F419" s="5" t="n"/>
      <c r="G419" s="4" t="n"/>
      <c r="H419" s="6" t="n"/>
      <c r="I419" s="6" t="n"/>
      <c r="J419" s="10">
        <f>IF(D419="","",IFERROR(VLOOKUP(D419,'Categorias'!$A$2:$B$15,2,FALSE),"Categoria não cadastrada"))</f>
        <v/>
      </c>
      <c r="K419" s="11">
        <f>IF(COUNTA(B419:I419)=0,"",SUM($H$2:H419)-SUM($I$2:I419))</f>
        <v/>
      </c>
      <c r="L419" s="9">
        <f>IF(COUNTA(C419:I419)=0,"",IF(AND(C419="Entrada",H419&gt;0,I419=0),"OK",IF(AND(C419="Saída",I419&gt;0,H419=0),"OK","Revisar")))</f>
        <v/>
      </c>
      <c r="M419" s="5" t="n"/>
    </row>
    <row r="420">
      <c r="A420" s="2">
        <f>IF(B420="","",COUNT($B$2:B420))</f>
        <v/>
      </c>
      <c r="B420" s="22" t="n"/>
      <c r="C420" s="4" t="n"/>
      <c r="D420" s="5" t="n"/>
      <c r="E420" s="5" t="n"/>
      <c r="F420" s="5" t="n"/>
      <c r="G420" s="4" t="n"/>
      <c r="H420" s="6" t="n"/>
      <c r="I420" s="6" t="n"/>
      <c r="J420" s="7">
        <f>IF(D420="","",IFERROR(VLOOKUP(D420,'Categorias'!$A$2:$B$15,2,FALSE),"Categoria não cadastrada"))</f>
        <v/>
      </c>
      <c r="K420" s="8">
        <f>IF(COUNTA(B420:I420)=0,"",SUM($H$2:H420)-SUM($I$2:I420))</f>
        <v/>
      </c>
      <c r="L420" s="2">
        <f>IF(COUNTA(C420:I420)=0,"",IF(AND(C420="Entrada",H420&gt;0,I420=0),"OK",IF(AND(C420="Saída",I420&gt;0,H420=0),"OK","Revisar")))</f>
        <v/>
      </c>
      <c r="M420" s="5" t="n"/>
    </row>
    <row r="421">
      <c r="A421" s="9">
        <f>IF(B421="","",COUNT($B$2:B421))</f>
        <v/>
      </c>
      <c r="B421" s="22" t="n"/>
      <c r="C421" s="4" t="n"/>
      <c r="D421" s="5" t="n"/>
      <c r="E421" s="5" t="n"/>
      <c r="F421" s="5" t="n"/>
      <c r="G421" s="4" t="n"/>
      <c r="H421" s="6" t="n"/>
      <c r="I421" s="6" t="n"/>
      <c r="J421" s="10">
        <f>IF(D421="","",IFERROR(VLOOKUP(D421,'Categorias'!$A$2:$B$15,2,FALSE),"Categoria não cadastrada"))</f>
        <v/>
      </c>
      <c r="K421" s="11">
        <f>IF(COUNTA(B421:I421)=0,"",SUM($H$2:H421)-SUM($I$2:I421))</f>
        <v/>
      </c>
      <c r="L421" s="9">
        <f>IF(COUNTA(C421:I421)=0,"",IF(AND(C421="Entrada",H421&gt;0,I421=0),"OK",IF(AND(C421="Saída",I421&gt;0,H421=0),"OK","Revisar")))</f>
        <v/>
      </c>
      <c r="M421" s="5" t="n"/>
    </row>
    <row r="422">
      <c r="A422" s="2">
        <f>IF(B422="","",COUNT($B$2:B422))</f>
        <v/>
      </c>
      <c r="B422" s="22" t="n"/>
      <c r="C422" s="4" t="n"/>
      <c r="D422" s="5" t="n"/>
      <c r="E422" s="5" t="n"/>
      <c r="F422" s="5" t="n"/>
      <c r="G422" s="4" t="n"/>
      <c r="H422" s="6" t="n"/>
      <c r="I422" s="6" t="n"/>
      <c r="J422" s="7">
        <f>IF(D422="","",IFERROR(VLOOKUP(D422,'Categorias'!$A$2:$B$15,2,FALSE),"Categoria não cadastrada"))</f>
        <v/>
      </c>
      <c r="K422" s="8">
        <f>IF(COUNTA(B422:I422)=0,"",SUM($H$2:H422)-SUM($I$2:I422))</f>
        <v/>
      </c>
      <c r="L422" s="2">
        <f>IF(COUNTA(C422:I422)=0,"",IF(AND(C422="Entrada",H422&gt;0,I422=0),"OK",IF(AND(C422="Saída",I422&gt;0,H422=0),"OK","Revisar")))</f>
        <v/>
      </c>
      <c r="M422" s="5" t="n"/>
    </row>
    <row r="423">
      <c r="A423" s="9">
        <f>IF(B423="","",COUNT($B$2:B423))</f>
        <v/>
      </c>
      <c r="B423" s="22" t="n"/>
      <c r="C423" s="4" t="n"/>
      <c r="D423" s="5" t="n"/>
      <c r="E423" s="5" t="n"/>
      <c r="F423" s="5" t="n"/>
      <c r="G423" s="4" t="n"/>
      <c r="H423" s="6" t="n"/>
      <c r="I423" s="6" t="n"/>
      <c r="J423" s="10">
        <f>IF(D423="","",IFERROR(VLOOKUP(D423,'Categorias'!$A$2:$B$15,2,FALSE),"Categoria não cadastrada"))</f>
        <v/>
      </c>
      <c r="K423" s="11">
        <f>IF(COUNTA(B423:I423)=0,"",SUM($H$2:H423)-SUM($I$2:I423))</f>
        <v/>
      </c>
      <c r="L423" s="9">
        <f>IF(COUNTA(C423:I423)=0,"",IF(AND(C423="Entrada",H423&gt;0,I423=0),"OK",IF(AND(C423="Saída",I423&gt;0,H423=0),"OK","Revisar")))</f>
        <v/>
      </c>
      <c r="M423" s="5" t="n"/>
    </row>
    <row r="424">
      <c r="A424" s="2">
        <f>IF(B424="","",COUNT($B$2:B424))</f>
        <v/>
      </c>
      <c r="B424" s="22" t="n"/>
      <c r="C424" s="4" t="n"/>
      <c r="D424" s="5" t="n"/>
      <c r="E424" s="5" t="n"/>
      <c r="F424" s="5" t="n"/>
      <c r="G424" s="4" t="n"/>
      <c r="H424" s="6" t="n"/>
      <c r="I424" s="6" t="n"/>
      <c r="J424" s="7">
        <f>IF(D424="","",IFERROR(VLOOKUP(D424,'Categorias'!$A$2:$B$15,2,FALSE),"Categoria não cadastrada"))</f>
        <v/>
      </c>
      <c r="K424" s="8">
        <f>IF(COUNTA(B424:I424)=0,"",SUM($H$2:H424)-SUM($I$2:I424))</f>
        <v/>
      </c>
      <c r="L424" s="2">
        <f>IF(COUNTA(C424:I424)=0,"",IF(AND(C424="Entrada",H424&gt;0,I424=0),"OK",IF(AND(C424="Saída",I424&gt;0,H424=0),"OK","Revisar")))</f>
        <v/>
      </c>
      <c r="M424" s="5" t="n"/>
    </row>
    <row r="425">
      <c r="A425" s="9">
        <f>IF(B425="","",COUNT($B$2:B425))</f>
        <v/>
      </c>
      <c r="B425" s="22" t="n"/>
      <c r="C425" s="4" t="n"/>
      <c r="D425" s="5" t="n"/>
      <c r="E425" s="5" t="n"/>
      <c r="F425" s="5" t="n"/>
      <c r="G425" s="4" t="n"/>
      <c r="H425" s="6" t="n"/>
      <c r="I425" s="6" t="n"/>
      <c r="J425" s="10">
        <f>IF(D425="","",IFERROR(VLOOKUP(D425,'Categorias'!$A$2:$B$15,2,FALSE),"Categoria não cadastrada"))</f>
        <v/>
      </c>
      <c r="K425" s="11">
        <f>IF(COUNTA(B425:I425)=0,"",SUM($H$2:H425)-SUM($I$2:I425))</f>
        <v/>
      </c>
      <c r="L425" s="9">
        <f>IF(COUNTA(C425:I425)=0,"",IF(AND(C425="Entrada",H425&gt;0,I425=0),"OK",IF(AND(C425="Saída",I425&gt;0,H425=0),"OK","Revisar")))</f>
        <v/>
      </c>
      <c r="M425" s="5" t="n"/>
    </row>
    <row r="426">
      <c r="A426" s="2">
        <f>IF(B426="","",COUNT($B$2:B426))</f>
        <v/>
      </c>
      <c r="B426" s="22" t="n"/>
      <c r="C426" s="4" t="n"/>
      <c r="D426" s="5" t="n"/>
      <c r="E426" s="5" t="n"/>
      <c r="F426" s="5" t="n"/>
      <c r="G426" s="4" t="n"/>
      <c r="H426" s="6" t="n"/>
      <c r="I426" s="6" t="n"/>
      <c r="J426" s="7">
        <f>IF(D426="","",IFERROR(VLOOKUP(D426,'Categorias'!$A$2:$B$15,2,FALSE),"Categoria não cadastrada"))</f>
        <v/>
      </c>
      <c r="K426" s="8">
        <f>IF(COUNTA(B426:I426)=0,"",SUM($H$2:H426)-SUM($I$2:I426))</f>
        <v/>
      </c>
      <c r="L426" s="2">
        <f>IF(COUNTA(C426:I426)=0,"",IF(AND(C426="Entrada",H426&gt;0,I426=0),"OK",IF(AND(C426="Saída",I426&gt;0,H426=0),"OK","Revisar")))</f>
        <v/>
      </c>
      <c r="M426" s="5" t="n"/>
    </row>
    <row r="427">
      <c r="A427" s="9">
        <f>IF(B427="","",COUNT($B$2:B427))</f>
        <v/>
      </c>
      <c r="B427" s="22" t="n"/>
      <c r="C427" s="4" t="n"/>
      <c r="D427" s="5" t="n"/>
      <c r="E427" s="5" t="n"/>
      <c r="F427" s="5" t="n"/>
      <c r="G427" s="4" t="n"/>
      <c r="H427" s="6" t="n"/>
      <c r="I427" s="6" t="n"/>
      <c r="J427" s="10">
        <f>IF(D427="","",IFERROR(VLOOKUP(D427,'Categorias'!$A$2:$B$15,2,FALSE),"Categoria não cadastrada"))</f>
        <v/>
      </c>
      <c r="K427" s="11">
        <f>IF(COUNTA(B427:I427)=0,"",SUM($H$2:H427)-SUM($I$2:I427))</f>
        <v/>
      </c>
      <c r="L427" s="9">
        <f>IF(COUNTA(C427:I427)=0,"",IF(AND(C427="Entrada",H427&gt;0,I427=0),"OK",IF(AND(C427="Saída",I427&gt;0,H427=0),"OK","Revisar")))</f>
        <v/>
      </c>
      <c r="M427" s="5" t="n"/>
    </row>
    <row r="428">
      <c r="A428" s="2">
        <f>IF(B428="","",COUNT($B$2:B428))</f>
        <v/>
      </c>
      <c r="B428" s="22" t="n"/>
      <c r="C428" s="4" t="n"/>
      <c r="D428" s="5" t="n"/>
      <c r="E428" s="5" t="n"/>
      <c r="F428" s="5" t="n"/>
      <c r="G428" s="4" t="n"/>
      <c r="H428" s="6" t="n"/>
      <c r="I428" s="6" t="n"/>
      <c r="J428" s="7">
        <f>IF(D428="","",IFERROR(VLOOKUP(D428,'Categorias'!$A$2:$B$15,2,FALSE),"Categoria não cadastrada"))</f>
        <v/>
      </c>
      <c r="K428" s="8">
        <f>IF(COUNTA(B428:I428)=0,"",SUM($H$2:H428)-SUM($I$2:I428))</f>
        <v/>
      </c>
      <c r="L428" s="2">
        <f>IF(COUNTA(C428:I428)=0,"",IF(AND(C428="Entrada",H428&gt;0,I428=0),"OK",IF(AND(C428="Saída",I428&gt;0,H428=0),"OK","Revisar")))</f>
        <v/>
      </c>
      <c r="M428" s="5" t="n"/>
    </row>
    <row r="429">
      <c r="A429" s="9">
        <f>IF(B429="","",COUNT($B$2:B429))</f>
        <v/>
      </c>
      <c r="B429" s="22" t="n"/>
      <c r="C429" s="4" t="n"/>
      <c r="D429" s="5" t="n"/>
      <c r="E429" s="5" t="n"/>
      <c r="F429" s="5" t="n"/>
      <c r="G429" s="4" t="n"/>
      <c r="H429" s="6" t="n"/>
      <c r="I429" s="6" t="n"/>
      <c r="J429" s="10">
        <f>IF(D429="","",IFERROR(VLOOKUP(D429,'Categorias'!$A$2:$B$15,2,FALSE),"Categoria não cadastrada"))</f>
        <v/>
      </c>
      <c r="K429" s="11">
        <f>IF(COUNTA(B429:I429)=0,"",SUM($H$2:H429)-SUM($I$2:I429))</f>
        <v/>
      </c>
      <c r="L429" s="9">
        <f>IF(COUNTA(C429:I429)=0,"",IF(AND(C429="Entrada",H429&gt;0,I429=0),"OK",IF(AND(C429="Saída",I429&gt;0,H429=0),"OK","Revisar")))</f>
        <v/>
      </c>
      <c r="M429" s="5" t="n"/>
    </row>
    <row r="430">
      <c r="A430" s="2">
        <f>IF(B430="","",COUNT($B$2:B430))</f>
        <v/>
      </c>
      <c r="B430" s="22" t="n"/>
      <c r="C430" s="4" t="n"/>
      <c r="D430" s="5" t="n"/>
      <c r="E430" s="5" t="n"/>
      <c r="F430" s="5" t="n"/>
      <c r="G430" s="4" t="n"/>
      <c r="H430" s="6" t="n"/>
      <c r="I430" s="6" t="n"/>
      <c r="J430" s="7">
        <f>IF(D430="","",IFERROR(VLOOKUP(D430,'Categorias'!$A$2:$B$15,2,FALSE),"Categoria não cadastrada"))</f>
        <v/>
      </c>
      <c r="K430" s="8">
        <f>IF(COUNTA(B430:I430)=0,"",SUM($H$2:H430)-SUM($I$2:I430))</f>
        <v/>
      </c>
      <c r="L430" s="2">
        <f>IF(COUNTA(C430:I430)=0,"",IF(AND(C430="Entrada",H430&gt;0,I430=0),"OK",IF(AND(C430="Saída",I430&gt;0,H430=0),"OK","Revisar")))</f>
        <v/>
      </c>
      <c r="M430" s="5" t="n"/>
    </row>
    <row r="431">
      <c r="A431" s="9">
        <f>IF(B431="","",COUNT($B$2:B431))</f>
        <v/>
      </c>
      <c r="B431" s="22" t="n"/>
      <c r="C431" s="4" t="n"/>
      <c r="D431" s="5" t="n"/>
      <c r="E431" s="5" t="n"/>
      <c r="F431" s="5" t="n"/>
      <c r="G431" s="4" t="n"/>
      <c r="H431" s="6" t="n"/>
      <c r="I431" s="6" t="n"/>
      <c r="J431" s="10">
        <f>IF(D431="","",IFERROR(VLOOKUP(D431,'Categorias'!$A$2:$B$15,2,FALSE),"Categoria não cadastrada"))</f>
        <v/>
      </c>
      <c r="K431" s="11">
        <f>IF(COUNTA(B431:I431)=0,"",SUM($H$2:H431)-SUM($I$2:I431))</f>
        <v/>
      </c>
      <c r="L431" s="9">
        <f>IF(COUNTA(C431:I431)=0,"",IF(AND(C431="Entrada",H431&gt;0,I431=0),"OK",IF(AND(C431="Saída",I431&gt;0,H431=0),"OK","Revisar")))</f>
        <v/>
      </c>
      <c r="M431" s="5" t="n"/>
    </row>
    <row r="432">
      <c r="A432" s="2">
        <f>IF(B432="","",COUNT($B$2:B432))</f>
        <v/>
      </c>
      <c r="B432" s="22" t="n"/>
      <c r="C432" s="4" t="n"/>
      <c r="D432" s="5" t="n"/>
      <c r="E432" s="5" t="n"/>
      <c r="F432" s="5" t="n"/>
      <c r="G432" s="4" t="n"/>
      <c r="H432" s="6" t="n"/>
      <c r="I432" s="6" t="n"/>
      <c r="J432" s="7">
        <f>IF(D432="","",IFERROR(VLOOKUP(D432,'Categorias'!$A$2:$B$15,2,FALSE),"Categoria não cadastrada"))</f>
        <v/>
      </c>
      <c r="K432" s="8">
        <f>IF(COUNTA(B432:I432)=0,"",SUM($H$2:H432)-SUM($I$2:I432))</f>
        <v/>
      </c>
      <c r="L432" s="2">
        <f>IF(COUNTA(C432:I432)=0,"",IF(AND(C432="Entrada",H432&gt;0,I432=0),"OK",IF(AND(C432="Saída",I432&gt;0,H432=0),"OK","Revisar")))</f>
        <v/>
      </c>
      <c r="M432" s="5" t="n"/>
    </row>
    <row r="433">
      <c r="A433" s="9">
        <f>IF(B433="","",COUNT($B$2:B433))</f>
        <v/>
      </c>
      <c r="B433" s="22" t="n"/>
      <c r="C433" s="4" t="n"/>
      <c r="D433" s="5" t="n"/>
      <c r="E433" s="5" t="n"/>
      <c r="F433" s="5" t="n"/>
      <c r="G433" s="4" t="n"/>
      <c r="H433" s="6" t="n"/>
      <c r="I433" s="6" t="n"/>
      <c r="J433" s="10">
        <f>IF(D433="","",IFERROR(VLOOKUP(D433,'Categorias'!$A$2:$B$15,2,FALSE),"Categoria não cadastrada"))</f>
        <v/>
      </c>
      <c r="K433" s="11">
        <f>IF(COUNTA(B433:I433)=0,"",SUM($H$2:H433)-SUM($I$2:I433))</f>
        <v/>
      </c>
      <c r="L433" s="9">
        <f>IF(COUNTA(C433:I433)=0,"",IF(AND(C433="Entrada",H433&gt;0,I433=0),"OK",IF(AND(C433="Saída",I433&gt;0,H433=0),"OK","Revisar")))</f>
        <v/>
      </c>
      <c r="M433" s="5" t="n"/>
    </row>
    <row r="434">
      <c r="A434" s="2">
        <f>IF(B434="","",COUNT($B$2:B434))</f>
        <v/>
      </c>
      <c r="B434" s="22" t="n"/>
      <c r="C434" s="4" t="n"/>
      <c r="D434" s="5" t="n"/>
      <c r="E434" s="5" t="n"/>
      <c r="F434" s="5" t="n"/>
      <c r="G434" s="4" t="n"/>
      <c r="H434" s="6" t="n"/>
      <c r="I434" s="6" t="n"/>
      <c r="J434" s="7">
        <f>IF(D434="","",IFERROR(VLOOKUP(D434,'Categorias'!$A$2:$B$15,2,FALSE),"Categoria não cadastrada"))</f>
        <v/>
      </c>
      <c r="K434" s="8">
        <f>IF(COUNTA(B434:I434)=0,"",SUM($H$2:H434)-SUM($I$2:I434))</f>
        <v/>
      </c>
      <c r="L434" s="2">
        <f>IF(COUNTA(C434:I434)=0,"",IF(AND(C434="Entrada",H434&gt;0,I434=0),"OK",IF(AND(C434="Saída",I434&gt;0,H434=0),"OK","Revisar")))</f>
        <v/>
      </c>
      <c r="M434" s="5" t="n"/>
    </row>
    <row r="435">
      <c r="A435" s="9">
        <f>IF(B435="","",COUNT($B$2:B435))</f>
        <v/>
      </c>
      <c r="B435" s="22" t="n"/>
      <c r="C435" s="4" t="n"/>
      <c r="D435" s="5" t="n"/>
      <c r="E435" s="5" t="n"/>
      <c r="F435" s="5" t="n"/>
      <c r="G435" s="4" t="n"/>
      <c r="H435" s="6" t="n"/>
      <c r="I435" s="6" t="n"/>
      <c r="J435" s="10">
        <f>IF(D435="","",IFERROR(VLOOKUP(D435,'Categorias'!$A$2:$B$15,2,FALSE),"Categoria não cadastrada"))</f>
        <v/>
      </c>
      <c r="K435" s="11">
        <f>IF(COUNTA(B435:I435)=0,"",SUM($H$2:H435)-SUM($I$2:I435))</f>
        <v/>
      </c>
      <c r="L435" s="9">
        <f>IF(COUNTA(C435:I435)=0,"",IF(AND(C435="Entrada",H435&gt;0,I435=0),"OK",IF(AND(C435="Saída",I435&gt;0,H435=0),"OK","Revisar")))</f>
        <v/>
      </c>
      <c r="M435" s="5" t="n"/>
    </row>
    <row r="436">
      <c r="A436" s="2">
        <f>IF(B436="","",COUNT($B$2:B436))</f>
        <v/>
      </c>
      <c r="B436" s="22" t="n"/>
      <c r="C436" s="4" t="n"/>
      <c r="D436" s="5" t="n"/>
      <c r="E436" s="5" t="n"/>
      <c r="F436" s="5" t="n"/>
      <c r="G436" s="4" t="n"/>
      <c r="H436" s="6" t="n"/>
      <c r="I436" s="6" t="n"/>
      <c r="J436" s="7">
        <f>IF(D436="","",IFERROR(VLOOKUP(D436,'Categorias'!$A$2:$B$15,2,FALSE),"Categoria não cadastrada"))</f>
        <v/>
      </c>
      <c r="K436" s="8">
        <f>IF(COUNTA(B436:I436)=0,"",SUM($H$2:H436)-SUM($I$2:I436))</f>
        <v/>
      </c>
      <c r="L436" s="2">
        <f>IF(COUNTA(C436:I436)=0,"",IF(AND(C436="Entrada",H436&gt;0,I436=0),"OK",IF(AND(C436="Saída",I436&gt;0,H436=0),"OK","Revisar")))</f>
        <v/>
      </c>
      <c r="M436" s="5" t="n"/>
    </row>
    <row r="437">
      <c r="A437" s="9">
        <f>IF(B437="","",COUNT($B$2:B437))</f>
        <v/>
      </c>
      <c r="B437" s="22" t="n"/>
      <c r="C437" s="4" t="n"/>
      <c r="D437" s="5" t="n"/>
      <c r="E437" s="5" t="n"/>
      <c r="F437" s="5" t="n"/>
      <c r="G437" s="4" t="n"/>
      <c r="H437" s="6" t="n"/>
      <c r="I437" s="6" t="n"/>
      <c r="J437" s="10">
        <f>IF(D437="","",IFERROR(VLOOKUP(D437,'Categorias'!$A$2:$B$15,2,FALSE),"Categoria não cadastrada"))</f>
        <v/>
      </c>
      <c r="K437" s="11">
        <f>IF(COUNTA(B437:I437)=0,"",SUM($H$2:H437)-SUM($I$2:I437))</f>
        <v/>
      </c>
      <c r="L437" s="9">
        <f>IF(COUNTA(C437:I437)=0,"",IF(AND(C437="Entrada",H437&gt;0,I437=0),"OK",IF(AND(C437="Saída",I437&gt;0,H437=0),"OK","Revisar")))</f>
        <v/>
      </c>
      <c r="M437" s="5" t="n"/>
    </row>
    <row r="438">
      <c r="A438" s="2">
        <f>IF(B438="","",COUNT($B$2:B438))</f>
        <v/>
      </c>
      <c r="B438" s="22" t="n"/>
      <c r="C438" s="4" t="n"/>
      <c r="D438" s="5" t="n"/>
      <c r="E438" s="5" t="n"/>
      <c r="F438" s="5" t="n"/>
      <c r="G438" s="4" t="n"/>
      <c r="H438" s="6" t="n"/>
      <c r="I438" s="6" t="n"/>
      <c r="J438" s="7">
        <f>IF(D438="","",IFERROR(VLOOKUP(D438,'Categorias'!$A$2:$B$15,2,FALSE),"Categoria não cadastrada"))</f>
        <v/>
      </c>
      <c r="K438" s="8">
        <f>IF(COUNTA(B438:I438)=0,"",SUM($H$2:H438)-SUM($I$2:I438))</f>
        <v/>
      </c>
      <c r="L438" s="2">
        <f>IF(COUNTA(C438:I438)=0,"",IF(AND(C438="Entrada",H438&gt;0,I438=0),"OK",IF(AND(C438="Saída",I438&gt;0,H438=0),"OK","Revisar")))</f>
        <v/>
      </c>
      <c r="M438" s="5" t="n"/>
    </row>
    <row r="439">
      <c r="A439" s="9">
        <f>IF(B439="","",COUNT($B$2:B439))</f>
        <v/>
      </c>
      <c r="B439" s="22" t="n"/>
      <c r="C439" s="4" t="n"/>
      <c r="D439" s="5" t="n"/>
      <c r="E439" s="5" t="n"/>
      <c r="F439" s="5" t="n"/>
      <c r="G439" s="4" t="n"/>
      <c r="H439" s="6" t="n"/>
      <c r="I439" s="6" t="n"/>
      <c r="J439" s="10">
        <f>IF(D439="","",IFERROR(VLOOKUP(D439,'Categorias'!$A$2:$B$15,2,FALSE),"Categoria não cadastrada"))</f>
        <v/>
      </c>
      <c r="K439" s="11">
        <f>IF(COUNTA(B439:I439)=0,"",SUM($H$2:H439)-SUM($I$2:I439))</f>
        <v/>
      </c>
      <c r="L439" s="9">
        <f>IF(COUNTA(C439:I439)=0,"",IF(AND(C439="Entrada",H439&gt;0,I439=0),"OK",IF(AND(C439="Saída",I439&gt;0,H439=0),"OK","Revisar")))</f>
        <v/>
      </c>
      <c r="M439" s="5" t="n"/>
    </row>
    <row r="440">
      <c r="A440" s="2">
        <f>IF(B440="","",COUNT($B$2:B440))</f>
        <v/>
      </c>
      <c r="B440" s="22" t="n"/>
      <c r="C440" s="4" t="n"/>
      <c r="D440" s="5" t="n"/>
      <c r="E440" s="5" t="n"/>
      <c r="F440" s="5" t="n"/>
      <c r="G440" s="4" t="n"/>
      <c r="H440" s="6" t="n"/>
      <c r="I440" s="6" t="n"/>
      <c r="J440" s="7">
        <f>IF(D440="","",IFERROR(VLOOKUP(D440,'Categorias'!$A$2:$B$15,2,FALSE),"Categoria não cadastrada"))</f>
        <v/>
      </c>
      <c r="K440" s="8">
        <f>IF(COUNTA(B440:I440)=0,"",SUM($H$2:H440)-SUM($I$2:I440))</f>
        <v/>
      </c>
      <c r="L440" s="2">
        <f>IF(COUNTA(C440:I440)=0,"",IF(AND(C440="Entrada",H440&gt;0,I440=0),"OK",IF(AND(C440="Saída",I440&gt;0,H440=0),"OK","Revisar")))</f>
        <v/>
      </c>
      <c r="M440" s="5" t="n"/>
    </row>
    <row r="441">
      <c r="A441" s="9">
        <f>IF(B441="","",COUNT($B$2:B441))</f>
        <v/>
      </c>
      <c r="B441" s="22" t="n"/>
      <c r="C441" s="4" t="n"/>
      <c r="D441" s="5" t="n"/>
      <c r="E441" s="5" t="n"/>
      <c r="F441" s="5" t="n"/>
      <c r="G441" s="4" t="n"/>
      <c r="H441" s="6" t="n"/>
      <c r="I441" s="6" t="n"/>
      <c r="J441" s="10">
        <f>IF(D441="","",IFERROR(VLOOKUP(D441,'Categorias'!$A$2:$B$15,2,FALSE),"Categoria não cadastrada"))</f>
        <v/>
      </c>
      <c r="K441" s="11">
        <f>IF(COUNTA(B441:I441)=0,"",SUM($H$2:H441)-SUM($I$2:I441))</f>
        <v/>
      </c>
      <c r="L441" s="9">
        <f>IF(COUNTA(C441:I441)=0,"",IF(AND(C441="Entrada",H441&gt;0,I441=0),"OK",IF(AND(C441="Saída",I441&gt;0,H441=0),"OK","Revisar")))</f>
        <v/>
      </c>
      <c r="M441" s="5" t="n"/>
    </row>
    <row r="442">
      <c r="A442" s="2">
        <f>IF(B442="","",COUNT($B$2:B442))</f>
        <v/>
      </c>
      <c r="B442" s="22" t="n"/>
      <c r="C442" s="4" t="n"/>
      <c r="D442" s="5" t="n"/>
      <c r="E442" s="5" t="n"/>
      <c r="F442" s="5" t="n"/>
      <c r="G442" s="4" t="n"/>
      <c r="H442" s="6" t="n"/>
      <c r="I442" s="6" t="n"/>
      <c r="J442" s="7">
        <f>IF(D442="","",IFERROR(VLOOKUP(D442,'Categorias'!$A$2:$B$15,2,FALSE),"Categoria não cadastrada"))</f>
        <v/>
      </c>
      <c r="K442" s="8">
        <f>IF(COUNTA(B442:I442)=0,"",SUM($H$2:H442)-SUM($I$2:I442))</f>
        <v/>
      </c>
      <c r="L442" s="2">
        <f>IF(COUNTA(C442:I442)=0,"",IF(AND(C442="Entrada",H442&gt;0,I442=0),"OK",IF(AND(C442="Saída",I442&gt;0,H442=0),"OK","Revisar")))</f>
        <v/>
      </c>
      <c r="M442" s="5" t="n"/>
    </row>
    <row r="443">
      <c r="A443" s="9">
        <f>IF(B443="","",COUNT($B$2:B443))</f>
        <v/>
      </c>
      <c r="B443" s="22" t="n"/>
      <c r="C443" s="4" t="n"/>
      <c r="D443" s="5" t="n"/>
      <c r="E443" s="5" t="n"/>
      <c r="F443" s="5" t="n"/>
      <c r="G443" s="4" t="n"/>
      <c r="H443" s="6" t="n"/>
      <c r="I443" s="6" t="n"/>
      <c r="J443" s="10">
        <f>IF(D443="","",IFERROR(VLOOKUP(D443,'Categorias'!$A$2:$B$15,2,FALSE),"Categoria não cadastrada"))</f>
        <v/>
      </c>
      <c r="K443" s="11">
        <f>IF(COUNTA(B443:I443)=0,"",SUM($H$2:H443)-SUM($I$2:I443))</f>
        <v/>
      </c>
      <c r="L443" s="9">
        <f>IF(COUNTA(C443:I443)=0,"",IF(AND(C443="Entrada",H443&gt;0,I443=0),"OK",IF(AND(C443="Saída",I443&gt;0,H443=0),"OK","Revisar")))</f>
        <v/>
      </c>
      <c r="M443" s="5" t="n"/>
    </row>
    <row r="444">
      <c r="A444" s="2">
        <f>IF(B444="","",COUNT($B$2:B444))</f>
        <v/>
      </c>
      <c r="B444" s="22" t="n"/>
      <c r="C444" s="4" t="n"/>
      <c r="D444" s="5" t="n"/>
      <c r="E444" s="5" t="n"/>
      <c r="F444" s="5" t="n"/>
      <c r="G444" s="4" t="n"/>
      <c r="H444" s="6" t="n"/>
      <c r="I444" s="6" t="n"/>
      <c r="J444" s="7">
        <f>IF(D444="","",IFERROR(VLOOKUP(D444,'Categorias'!$A$2:$B$15,2,FALSE),"Categoria não cadastrada"))</f>
        <v/>
      </c>
      <c r="K444" s="8">
        <f>IF(COUNTA(B444:I444)=0,"",SUM($H$2:H444)-SUM($I$2:I444))</f>
        <v/>
      </c>
      <c r="L444" s="2">
        <f>IF(COUNTA(C444:I444)=0,"",IF(AND(C444="Entrada",H444&gt;0,I444=0),"OK",IF(AND(C444="Saída",I444&gt;0,H444=0),"OK","Revisar")))</f>
        <v/>
      </c>
      <c r="M444" s="5" t="n"/>
    </row>
    <row r="445">
      <c r="A445" s="9">
        <f>IF(B445="","",COUNT($B$2:B445))</f>
        <v/>
      </c>
      <c r="B445" s="22" t="n"/>
      <c r="C445" s="4" t="n"/>
      <c r="D445" s="5" t="n"/>
      <c r="E445" s="5" t="n"/>
      <c r="F445" s="5" t="n"/>
      <c r="G445" s="4" t="n"/>
      <c r="H445" s="6" t="n"/>
      <c r="I445" s="6" t="n"/>
      <c r="J445" s="10">
        <f>IF(D445="","",IFERROR(VLOOKUP(D445,'Categorias'!$A$2:$B$15,2,FALSE),"Categoria não cadastrada"))</f>
        <v/>
      </c>
      <c r="K445" s="11">
        <f>IF(COUNTA(B445:I445)=0,"",SUM($H$2:H445)-SUM($I$2:I445))</f>
        <v/>
      </c>
      <c r="L445" s="9">
        <f>IF(COUNTA(C445:I445)=0,"",IF(AND(C445="Entrada",H445&gt;0,I445=0),"OK",IF(AND(C445="Saída",I445&gt;0,H445=0),"OK","Revisar")))</f>
        <v/>
      </c>
      <c r="M445" s="5" t="n"/>
    </row>
    <row r="446">
      <c r="A446" s="2">
        <f>IF(B446="","",COUNT($B$2:B446))</f>
        <v/>
      </c>
      <c r="B446" s="22" t="n"/>
      <c r="C446" s="4" t="n"/>
      <c r="D446" s="5" t="n"/>
      <c r="E446" s="5" t="n"/>
      <c r="F446" s="5" t="n"/>
      <c r="G446" s="4" t="n"/>
      <c r="H446" s="6" t="n"/>
      <c r="I446" s="6" t="n"/>
      <c r="J446" s="7">
        <f>IF(D446="","",IFERROR(VLOOKUP(D446,'Categorias'!$A$2:$B$15,2,FALSE),"Categoria não cadastrada"))</f>
        <v/>
      </c>
      <c r="K446" s="8">
        <f>IF(COUNTA(B446:I446)=0,"",SUM($H$2:H446)-SUM($I$2:I446))</f>
        <v/>
      </c>
      <c r="L446" s="2">
        <f>IF(COUNTA(C446:I446)=0,"",IF(AND(C446="Entrada",H446&gt;0,I446=0),"OK",IF(AND(C446="Saída",I446&gt;0,H446=0),"OK","Revisar")))</f>
        <v/>
      </c>
      <c r="M446" s="5" t="n"/>
    </row>
    <row r="447">
      <c r="A447" s="9">
        <f>IF(B447="","",COUNT($B$2:B447))</f>
        <v/>
      </c>
      <c r="B447" s="22" t="n"/>
      <c r="C447" s="4" t="n"/>
      <c r="D447" s="5" t="n"/>
      <c r="E447" s="5" t="n"/>
      <c r="F447" s="5" t="n"/>
      <c r="G447" s="4" t="n"/>
      <c r="H447" s="6" t="n"/>
      <c r="I447" s="6" t="n"/>
      <c r="J447" s="10">
        <f>IF(D447="","",IFERROR(VLOOKUP(D447,'Categorias'!$A$2:$B$15,2,FALSE),"Categoria não cadastrada"))</f>
        <v/>
      </c>
      <c r="K447" s="11">
        <f>IF(COUNTA(B447:I447)=0,"",SUM($H$2:H447)-SUM($I$2:I447))</f>
        <v/>
      </c>
      <c r="L447" s="9">
        <f>IF(COUNTA(C447:I447)=0,"",IF(AND(C447="Entrada",H447&gt;0,I447=0),"OK",IF(AND(C447="Saída",I447&gt;0,H447=0),"OK","Revisar")))</f>
        <v/>
      </c>
      <c r="M447" s="5" t="n"/>
    </row>
    <row r="448">
      <c r="A448" s="2">
        <f>IF(B448="","",COUNT($B$2:B448))</f>
        <v/>
      </c>
      <c r="B448" s="22" t="n"/>
      <c r="C448" s="4" t="n"/>
      <c r="D448" s="5" t="n"/>
      <c r="E448" s="5" t="n"/>
      <c r="F448" s="5" t="n"/>
      <c r="G448" s="4" t="n"/>
      <c r="H448" s="6" t="n"/>
      <c r="I448" s="6" t="n"/>
      <c r="J448" s="7">
        <f>IF(D448="","",IFERROR(VLOOKUP(D448,'Categorias'!$A$2:$B$15,2,FALSE),"Categoria não cadastrada"))</f>
        <v/>
      </c>
      <c r="K448" s="8">
        <f>IF(COUNTA(B448:I448)=0,"",SUM($H$2:H448)-SUM($I$2:I448))</f>
        <v/>
      </c>
      <c r="L448" s="2">
        <f>IF(COUNTA(C448:I448)=0,"",IF(AND(C448="Entrada",H448&gt;0,I448=0),"OK",IF(AND(C448="Saída",I448&gt;0,H448=0),"OK","Revisar")))</f>
        <v/>
      </c>
      <c r="M448" s="5" t="n"/>
    </row>
    <row r="449">
      <c r="A449" s="9">
        <f>IF(B449="","",COUNT($B$2:B449))</f>
        <v/>
      </c>
      <c r="B449" s="22" t="n"/>
      <c r="C449" s="4" t="n"/>
      <c r="D449" s="5" t="n"/>
      <c r="E449" s="5" t="n"/>
      <c r="F449" s="5" t="n"/>
      <c r="G449" s="4" t="n"/>
      <c r="H449" s="6" t="n"/>
      <c r="I449" s="6" t="n"/>
      <c r="J449" s="10">
        <f>IF(D449="","",IFERROR(VLOOKUP(D449,'Categorias'!$A$2:$B$15,2,FALSE),"Categoria não cadastrada"))</f>
        <v/>
      </c>
      <c r="K449" s="11">
        <f>IF(COUNTA(B449:I449)=0,"",SUM($H$2:H449)-SUM($I$2:I449))</f>
        <v/>
      </c>
      <c r="L449" s="9">
        <f>IF(COUNTA(C449:I449)=0,"",IF(AND(C449="Entrada",H449&gt;0,I449=0),"OK",IF(AND(C449="Saída",I449&gt;0,H449=0),"OK","Revisar")))</f>
        <v/>
      </c>
      <c r="M449" s="5" t="n"/>
    </row>
    <row r="450">
      <c r="A450" s="2">
        <f>IF(B450="","",COUNT($B$2:B450))</f>
        <v/>
      </c>
      <c r="B450" s="22" t="n"/>
      <c r="C450" s="4" t="n"/>
      <c r="D450" s="5" t="n"/>
      <c r="E450" s="5" t="n"/>
      <c r="F450" s="5" t="n"/>
      <c r="G450" s="4" t="n"/>
      <c r="H450" s="6" t="n"/>
      <c r="I450" s="6" t="n"/>
      <c r="J450" s="7">
        <f>IF(D450="","",IFERROR(VLOOKUP(D450,'Categorias'!$A$2:$B$15,2,FALSE),"Categoria não cadastrada"))</f>
        <v/>
      </c>
      <c r="K450" s="8">
        <f>IF(COUNTA(B450:I450)=0,"",SUM($H$2:H450)-SUM($I$2:I450))</f>
        <v/>
      </c>
      <c r="L450" s="2">
        <f>IF(COUNTA(C450:I450)=0,"",IF(AND(C450="Entrada",H450&gt;0,I450=0),"OK",IF(AND(C450="Saída",I450&gt;0,H450=0),"OK","Revisar")))</f>
        <v/>
      </c>
      <c r="M450" s="5" t="n"/>
    </row>
    <row r="451">
      <c r="A451" s="9">
        <f>IF(B451="","",COUNT($B$2:B451))</f>
        <v/>
      </c>
      <c r="B451" s="22" t="n"/>
      <c r="C451" s="4" t="n"/>
      <c r="D451" s="5" t="n"/>
      <c r="E451" s="5" t="n"/>
      <c r="F451" s="5" t="n"/>
      <c r="G451" s="4" t="n"/>
      <c r="H451" s="6" t="n"/>
      <c r="I451" s="6" t="n"/>
      <c r="J451" s="10">
        <f>IF(D451="","",IFERROR(VLOOKUP(D451,'Categorias'!$A$2:$B$15,2,FALSE),"Categoria não cadastrada"))</f>
        <v/>
      </c>
      <c r="K451" s="11">
        <f>IF(COUNTA(B451:I451)=0,"",SUM($H$2:H451)-SUM($I$2:I451))</f>
        <v/>
      </c>
      <c r="L451" s="9">
        <f>IF(COUNTA(C451:I451)=0,"",IF(AND(C451="Entrada",H451&gt;0,I451=0),"OK",IF(AND(C451="Saída",I451&gt;0,H451=0),"OK","Revisar")))</f>
        <v/>
      </c>
      <c r="M451" s="5" t="n"/>
    </row>
    <row r="452">
      <c r="A452" s="2">
        <f>IF(B452="","",COUNT($B$2:B452))</f>
        <v/>
      </c>
      <c r="B452" s="22" t="n"/>
      <c r="C452" s="4" t="n"/>
      <c r="D452" s="5" t="n"/>
      <c r="E452" s="5" t="n"/>
      <c r="F452" s="5" t="n"/>
      <c r="G452" s="4" t="n"/>
      <c r="H452" s="6" t="n"/>
      <c r="I452" s="6" t="n"/>
      <c r="J452" s="7">
        <f>IF(D452="","",IFERROR(VLOOKUP(D452,'Categorias'!$A$2:$B$15,2,FALSE),"Categoria não cadastrada"))</f>
        <v/>
      </c>
      <c r="K452" s="8">
        <f>IF(COUNTA(B452:I452)=0,"",SUM($H$2:H452)-SUM($I$2:I452))</f>
        <v/>
      </c>
      <c r="L452" s="2">
        <f>IF(COUNTA(C452:I452)=0,"",IF(AND(C452="Entrada",H452&gt;0,I452=0),"OK",IF(AND(C452="Saída",I452&gt;0,H452=0),"OK","Revisar")))</f>
        <v/>
      </c>
      <c r="M452" s="5" t="n"/>
    </row>
    <row r="453">
      <c r="A453" s="9">
        <f>IF(B453="","",COUNT($B$2:B453))</f>
        <v/>
      </c>
      <c r="B453" s="22" t="n"/>
      <c r="C453" s="4" t="n"/>
      <c r="D453" s="5" t="n"/>
      <c r="E453" s="5" t="n"/>
      <c r="F453" s="5" t="n"/>
      <c r="G453" s="4" t="n"/>
      <c r="H453" s="6" t="n"/>
      <c r="I453" s="6" t="n"/>
      <c r="J453" s="10">
        <f>IF(D453="","",IFERROR(VLOOKUP(D453,'Categorias'!$A$2:$B$15,2,FALSE),"Categoria não cadastrada"))</f>
        <v/>
      </c>
      <c r="K453" s="11">
        <f>IF(COUNTA(B453:I453)=0,"",SUM($H$2:H453)-SUM($I$2:I453))</f>
        <v/>
      </c>
      <c r="L453" s="9">
        <f>IF(COUNTA(C453:I453)=0,"",IF(AND(C453="Entrada",H453&gt;0,I453=0),"OK",IF(AND(C453="Saída",I453&gt;0,H453=0),"OK","Revisar")))</f>
        <v/>
      </c>
      <c r="M453" s="5" t="n"/>
    </row>
    <row r="454">
      <c r="A454" s="2">
        <f>IF(B454="","",COUNT($B$2:B454))</f>
        <v/>
      </c>
      <c r="B454" s="22" t="n"/>
      <c r="C454" s="4" t="n"/>
      <c r="D454" s="5" t="n"/>
      <c r="E454" s="5" t="n"/>
      <c r="F454" s="5" t="n"/>
      <c r="G454" s="4" t="n"/>
      <c r="H454" s="6" t="n"/>
      <c r="I454" s="6" t="n"/>
      <c r="J454" s="7">
        <f>IF(D454="","",IFERROR(VLOOKUP(D454,'Categorias'!$A$2:$B$15,2,FALSE),"Categoria não cadastrada"))</f>
        <v/>
      </c>
      <c r="K454" s="8">
        <f>IF(COUNTA(B454:I454)=0,"",SUM($H$2:H454)-SUM($I$2:I454))</f>
        <v/>
      </c>
      <c r="L454" s="2">
        <f>IF(COUNTA(C454:I454)=0,"",IF(AND(C454="Entrada",H454&gt;0,I454=0),"OK",IF(AND(C454="Saída",I454&gt;0,H454=0),"OK","Revisar")))</f>
        <v/>
      </c>
      <c r="M454" s="5" t="n"/>
    </row>
    <row r="455">
      <c r="A455" s="9">
        <f>IF(B455="","",COUNT($B$2:B455))</f>
        <v/>
      </c>
      <c r="B455" s="22" t="n"/>
      <c r="C455" s="4" t="n"/>
      <c r="D455" s="5" t="n"/>
      <c r="E455" s="5" t="n"/>
      <c r="F455" s="5" t="n"/>
      <c r="G455" s="4" t="n"/>
      <c r="H455" s="6" t="n"/>
      <c r="I455" s="6" t="n"/>
      <c r="J455" s="10">
        <f>IF(D455="","",IFERROR(VLOOKUP(D455,'Categorias'!$A$2:$B$15,2,FALSE),"Categoria não cadastrada"))</f>
        <v/>
      </c>
      <c r="K455" s="11">
        <f>IF(COUNTA(B455:I455)=0,"",SUM($H$2:H455)-SUM($I$2:I455))</f>
        <v/>
      </c>
      <c r="L455" s="9">
        <f>IF(COUNTA(C455:I455)=0,"",IF(AND(C455="Entrada",H455&gt;0,I455=0),"OK",IF(AND(C455="Saída",I455&gt;0,H455=0),"OK","Revisar")))</f>
        <v/>
      </c>
      <c r="M455" s="5" t="n"/>
    </row>
    <row r="456">
      <c r="A456" s="2">
        <f>IF(B456="","",COUNT($B$2:B456))</f>
        <v/>
      </c>
      <c r="B456" s="22" t="n"/>
      <c r="C456" s="4" t="n"/>
      <c r="D456" s="5" t="n"/>
      <c r="E456" s="5" t="n"/>
      <c r="F456" s="5" t="n"/>
      <c r="G456" s="4" t="n"/>
      <c r="H456" s="6" t="n"/>
      <c r="I456" s="6" t="n"/>
      <c r="J456" s="7">
        <f>IF(D456="","",IFERROR(VLOOKUP(D456,'Categorias'!$A$2:$B$15,2,FALSE),"Categoria não cadastrada"))</f>
        <v/>
      </c>
      <c r="K456" s="8">
        <f>IF(COUNTA(B456:I456)=0,"",SUM($H$2:H456)-SUM($I$2:I456))</f>
        <v/>
      </c>
      <c r="L456" s="2">
        <f>IF(COUNTA(C456:I456)=0,"",IF(AND(C456="Entrada",H456&gt;0,I456=0),"OK",IF(AND(C456="Saída",I456&gt;0,H456=0),"OK","Revisar")))</f>
        <v/>
      </c>
      <c r="M456" s="5" t="n"/>
    </row>
    <row r="457">
      <c r="A457" s="9">
        <f>IF(B457="","",COUNT($B$2:B457))</f>
        <v/>
      </c>
      <c r="B457" s="22" t="n"/>
      <c r="C457" s="4" t="n"/>
      <c r="D457" s="5" t="n"/>
      <c r="E457" s="5" t="n"/>
      <c r="F457" s="5" t="n"/>
      <c r="G457" s="4" t="n"/>
      <c r="H457" s="6" t="n"/>
      <c r="I457" s="6" t="n"/>
      <c r="J457" s="10">
        <f>IF(D457="","",IFERROR(VLOOKUP(D457,'Categorias'!$A$2:$B$15,2,FALSE),"Categoria não cadastrada"))</f>
        <v/>
      </c>
      <c r="K457" s="11">
        <f>IF(COUNTA(B457:I457)=0,"",SUM($H$2:H457)-SUM($I$2:I457))</f>
        <v/>
      </c>
      <c r="L457" s="9">
        <f>IF(COUNTA(C457:I457)=0,"",IF(AND(C457="Entrada",H457&gt;0,I457=0),"OK",IF(AND(C457="Saída",I457&gt;0,H457=0),"OK","Revisar")))</f>
        <v/>
      </c>
      <c r="M457" s="5" t="n"/>
    </row>
    <row r="458">
      <c r="A458" s="2">
        <f>IF(B458="","",COUNT($B$2:B458))</f>
        <v/>
      </c>
      <c r="B458" s="22" t="n"/>
      <c r="C458" s="4" t="n"/>
      <c r="D458" s="5" t="n"/>
      <c r="E458" s="5" t="n"/>
      <c r="F458" s="5" t="n"/>
      <c r="G458" s="4" t="n"/>
      <c r="H458" s="6" t="n"/>
      <c r="I458" s="6" t="n"/>
      <c r="J458" s="7">
        <f>IF(D458="","",IFERROR(VLOOKUP(D458,'Categorias'!$A$2:$B$15,2,FALSE),"Categoria não cadastrada"))</f>
        <v/>
      </c>
      <c r="K458" s="8">
        <f>IF(COUNTA(B458:I458)=0,"",SUM($H$2:H458)-SUM($I$2:I458))</f>
        <v/>
      </c>
      <c r="L458" s="2">
        <f>IF(COUNTA(C458:I458)=0,"",IF(AND(C458="Entrada",H458&gt;0,I458=0),"OK",IF(AND(C458="Saída",I458&gt;0,H458=0),"OK","Revisar")))</f>
        <v/>
      </c>
      <c r="M458" s="5" t="n"/>
    </row>
    <row r="459">
      <c r="A459" s="9">
        <f>IF(B459="","",COUNT($B$2:B459))</f>
        <v/>
      </c>
      <c r="B459" s="22" t="n"/>
      <c r="C459" s="4" t="n"/>
      <c r="D459" s="5" t="n"/>
      <c r="E459" s="5" t="n"/>
      <c r="F459" s="5" t="n"/>
      <c r="G459" s="4" t="n"/>
      <c r="H459" s="6" t="n"/>
      <c r="I459" s="6" t="n"/>
      <c r="J459" s="10">
        <f>IF(D459="","",IFERROR(VLOOKUP(D459,'Categorias'!$A$2:$B$15,2,FALSE),"Categoria não cadastrada"))</f>
        <v/>
      </c>
      <c r="K459" s="11">
        <f>IF(COUNTA(B459:I459)=0,"",SUM($H$2:H459)-SUM($I$2:I459))</f>
        <v/>
      </c>
      <c r="L459" s="9">
        <f>IF(COUNTA(C459:I459)=0,"",IF(AND(C459="Entrada",H459&gt;0,I459=0),"OK",IF(AND(C459="Saída",I459&gt;0,H459=0),"OK","Revisar")))</f>
        <v/>
      </c>
      <c r="M459" s="5" t="n"/>
    </row>
    <row r="460">
      <c r="A460" s="2">
        <f>IF(B460="","",COUNT($B$2:B460))</f>
        <v/>
      </c>
      <c r="B460" s="22" t="n"/>
      <c r="C460" s="4" t="n"/>
      <c r="D460" s="5" t="n"/>
      <c r="E460" s="5" t="n"/>
      <c r="F460" s="5" t="n"/>
      <c r="G460" s="4" t="n"/>
      <c r="H460" s="6" t="n"/>
      <c r="I460" s="6" t="n"/>
      <c r="J460" s="7">
        <f>IF(D460="","",IFERROR(VLOOKUP(D460,'Categorias'!$A$2:$B$15,2,FALSE),"Categoria não cadastrada"))</f>
        <v/>
      </c>
      <c r="K460" s="8">
        <f>IF(COUNTA(B460:I460)=0,"",SUM($H$2:H460)-SUM($I$2:I460))</f>
        <v/>
      </c>
      <c r="L460" s="2">
        <f>IF(COUNTA(C460:I460)=0,"",IF(AND(C460="Entrada",H460&gt;0,I460=0),"OK",IF(AND(C460="Saída",I460&gt;0,H460=0),"OK","Revisar")))</f>
        <v/>
      </c>
      <c r="M460" s="5" t="n"/>
    </row>
    <row r="461">
      <c r="A461" s="9">
        <f>IF(B461="","",COUNT($B$2:B461))</f>
        <v/>
      </c>
      <c r="B461" s="22" t="n"/>
      <c r="C461" s="4" t="n"/>
      <c r="D461" s="5" t="n"/>
      <c r="E461" s="5" t="n"/>
      <c r="F461" s="5" t="n"/>
      <c r="G461" s="4" t="n"/>
      <c r="H461" s="6" t="n"/>
      <c r="I461" s="6" t="n"/>
      <c r="J461" s="10">
        <f>IF(D461="","",IFERROR(VLOOKUP(D461,'Categorias'!$A$2:$B$15,2,FALSE),"Categoria não cadastrada"))</f>
        <v/>
      </c>
      <c r="K461" s="11">
        <f>IF(COUNTA(B461:I461)=0,"",SUM($H$2:H461)-SUM($I$2:I461))</f>
        <v/>
      </c>
      <c r="L461" s="9">
        <f>IF(COUNTA(C461:I461)=0,"",IF(AND(C461="Entrada",H461&gt;0,I461=0),"OK",IF(AND(C461="Saída",I461&gt;0,H461=0),"OK","Revisar")))</f>
        <v/>
      </c>
      <c r="M461" s="5" t="n"/>
    </row>
    <row r="462">
      <c r="A462" s="2">
        <f>IF(B462="","",COUNT($B$2:B462))</f>
        <v/>
      </c>
      <c r="B462" s="22" t="n"/>
      <c r="C462" s="4" t="n"/>
      <c r="D462" s="5" t="n"/>
      <c r="E462" s="5" t="n"/>
      <c r="F462" s="5" t="n"/>
      <c r="G462" s="4" t="n"/>
      <c r="H462" s="6" t="n"/>
      <c r="I462" s="6" t="n"/>
      <c r="J462" s="7">
        <f>IF(D462="","",IFERROR(VLOOKUP(D462,'Categorias'!$A$2:$B$15,2,FALSE),"Categoria não cadastrada"))</f>
        <v/>
      </c>
      <c r="K462" s="8">
        <f>IF(COUNTA(B462:I462)=0,"",SUM($H$2:H462)-SUM($I$2:I462))</f>
        <v/>
      </c>
      <c r="L462" s="2">
        <f>IF(COUNTA(C462:I462)=0,"",IF(AND(C462="Entrada",H462&gt;0,I462=0),"OK",IF(AND(C462="Saída",I462&gt;0,H462=0),"OK","Revisar")))</f>
        <v/>
      </c>
      <c r="M462" s="5" t="n"/>
    </row>
    <row r="463">
      <c r="A463" s="9">
        <f>IF(B463="","",COUNT($B$2:B463))</f>
        <v/>
      </c>
      <c r="B463" s="22" t="n"/>
      <c r="C463" s="4" t="n"/>
      <c r="D463" s="5" t="n"/>
      <c r="E463" s="5" t="n"/>
      <c r="F463" s="5" t="n"/>
      <c r="G463" s="4" t="n"/>
      <c r="H463" s="6" t="n"/>
      <c r="I463" s="6" t="n"/>
      <c r="J463" s="10">
        <f>IF(D463="","",IFERROR(VLOOKUP(D463,'Categorias'!$A$2:$B$15,2,FALSE),"Categoria não cadastrada"))</f>
        <v/>
      </c>
      <c r="K463" s="11">
        <f>IF(COUNTA(B463:I463)=0,"",SUM($H$2:H463)-SUM($I$2:I463))</f>
        <v/>
      </c>
      <c r="L463" s="9">
        <f>IF(COUNTA(C463:I463)=0,"",IF(AND(C463="Entrada",H463&gt;0,I463=0),"OK",IF(AND(C463="Saída",I463&gt;0,H463=0),"OK","Revisar")))</f>
        <v/>
      </c>
      <c r="M463" s="5" t="n"/>
    </row>
    <row r="464">
      <c r="A464" s="2">
        <f>IF(B464="","",COUNT($B$2:B464))</f>
        <v/>
      </c>
      <c r="B464" s="22" t="n"/>
      <c r="C464" s="4" t="n"/>
      <c r="D464" s="5" t="n"/>
      <c r="E464" s="5" t="n"/>
      <c r="F464" s="5" t="n"/>
      <c r="G464" s="4" t="n"/>
      <c r="H464" s="6" t="n"/>
      <c r="I464" s="6" t="n"/>
      <c r="J464" s="7">
        <f>IF(D464="","",IFERROR(VLOOKUP(D464,'Categorias'!$A$2:$B$15,2,FALSE),"Categoria não cadastrada"))</f>
        <v/>
      </c>
      <c r="K464" s="8">
        <f>IF(COUNTA(B464:I464)=0,"",SUM($H$2:H464)-SUM($I$2:I464))</f>
        <v/>
      </c>
      <c r="L464" s="2">
        <f>IF(COUNTA(C464:I464)=0,"",IF(AND(C464="Entrada",H464&gt;0,I464=0),"OK",IF(AND(C464="Saída",I464&gt;0,H464=0),"OK","Revisar")))</f>
        <v/>
      </c>
      <c r="M464" s="5" t="n"/>
    </row>
    <row r="465">
      <c r="A465" s="9">
        <f>IF(B465="","",COUNT($B$2:B465))</f>
        <v/>
      </c>
      <c r="B465" s="22" t="n"/>
      <c r="C465" s="4" t="n"/>
      <c r="D465" s="5" t="n"/>
      <c r="E465" s="5" t="n"/>
      <c r="F465" s="5" t="n"/>
      <c r="G465" s="4" t="n"/>
      <c r="H465" s="6" t="n"/>
      <c r="I465" s="6" t="n"/>
      <c r="J465" s="10">
        <f>IF(D465="","",IFERROR(VLOOKUP(D465,'Categorias'!$A$2:$B$15,2,FALSE),"Categoria não cadastrada"))</f>
        <v/>
      </c>
      <c r="K465" s="11">
        <f>IF(COUNTA(B465:I465)=0,"",SUM($H$2:H465)-SUM($I$2:I465))</f>
        <v/>
      </c>
      <c r="L465" s="9">
        <f>IF(COUNTA(C465:I465)=0,"",IF(AND(C465="Entrada",H465&gt;0,I465=0),"OK",IF(AND(C465="Saída",I465&gt;0,H465=0),"OK","Revisar")))</f>
        <v/>
      </c>
      <c r="M465" s="5" t="n"/>
    </row>
    <row r="466">
      <c r="A466" s="2">
        <f>IF(B466="","",COUNT($B$2:B466))</f>
        <v/>
      </c>
      <c r="B466" s="22" t="n"/>
      <c r="C466" s="4" t="n"/>
      <c r="D466" s="5" t="n"/>
      <c r="E466" s="5" t="n"/>
      <c r="F466" s="5" t="n"/>
      <c r="G466" s="4" t="n"/>
      <c r="H466" s="6" t="n"/>
      <c r="I466" s="6" t="n"/>
      <c r="J466" s="7">
        <f>IF(D466="","",IFERROR(VLOOKUP(D466,'Categorias'!$A$2:$B$15,2,FALSE),"Categoria não cadastrada"))</f>
        <v/>
      </c>
      <c r="K466" s="8">
        <f>IF(COUNTA(B466:I466)=0,"",SUM($H$2:H466)-SUM($I$2:I466))</f>
        <v/>
      </c>
      <c r="L466" s="2">
        <f>IF(COUNTA(C466:I466)=0,"",IF(AND(C466="Entrada",H466&gt;0,I466=0),"OK",IF(AND(C466="Saída",I466&gt;0,H466=0),"OK","Revisar")))</f>
        <v/>
      </c>
      <c r="M466" s="5" t="n"/>
    </row>
    <row r="467">
      <c r="A467" s="9">
        <f>IF(B467="","",COUNT($B$2:B467))</f>
        <v/>
      </c>
      <c r="B467" s="22" t="n"/>
      <c r="C467" s="4" t="n"/>
      <c r="D467" s="5" t="n"/>
      <c r="E467" s="5" t="n"/>
      <c r="F467" s="5" t="n"/>
      <c r="G467" s="4" t="n"/>
      <c r="H467" s="6" t="n"/>
      <c r="I467" s="6" t="n"/>
      <c r="J467" s="10">
        <f>IF(D467="","",IFERROR(VLOOKUP(D467,'Categorias'!$A$2:$B$15,2,FALSE),"Categoria não cadastrada"))</f>
        <v/>
      </c>
      <c r="K467" s="11">
        <f>IF(COUNTA(B467:I467)=0,"",SUM($H$2:H467)-SUM($I$2:I467))</f>
        <v/>
      </c>
      <c r="L467" s="9">
        <f>IF(COUNTA(C467:I467)=0,"",IF(AND(C467="Entrada",H467&gt;0,I467=0),"OK",IF(AND(C467="Saída",I467&gt;0,H467=0),"OK","Revisar")))</f>
        <v/>
      </c>
      <c r="M467" s="5" t="n"/>
    </row>
    <row r="468">
      <c r="A468" s="2">
        <f>IF(B468="","",COUNT($B$2:B468))</f>
        <v/>
      </c>
      <c r="B468" s="22" t="n"/>
      <c r="C468" s="4" t="n"/>
      <c r="D468" s="5" t="n"/>
      <c r="E468" s="5" t="n"/>
      <c r="F468" s="5" t="n"/>
      <c r="G468" s="4" t="n"/>
      <c r="H468" s="6" t="n"/>
      <c r="I468" s="6" t="n"/>
      <c r="J468" s="7">
        <f>IF(D468="","",IFERROR(VLOOKUP(D468,'Categorias'!$A$2:$B$15,2,FALSE),"Categoria não cadastrada"))</f>
        <v/>
      </c>
      <c r="K468" s="8">
        <f>IF(COUNTA(B468:I468)=0,"",SUM($H$2:H468)-SUM($I$2:I468))</f>
        <v/>
      </c>
      <c r="L468" s="2">
        <f>IF(COUNTA(C468:I468)=0,"",IF(AND(C468="Entrada",H468&gt;0,I468=0),"OK",IF(AND(C468="Saída",I468&gt;0,H468=0),"OK","Revisar")))</f>
        <v/>
      </c>
      <c r="M468" s="5" t="n"/>
    </row>
    <row r="469">
      <c r="A469" s="9">
        <f>IF(B469="","",COUNT($B$2:B469))</f>
        <v/>
      </c>
      <c r="B469" s="22" t="n"/>
      <c r="C469" s="4" t="n"/>
      <c r="D469" s="5" t="n"/>
      <c r="E469" s="5" t="n"/>
      <c r="F469" s="5" t="n"/>
      <c r="G469" s="4" t="n"/>
      <c r="H469" s="6" t="n"/>
      <c r="I469" s="6" t="n"/>
      <c r="J469" s="10">
        <f>IF(D469="","",IFERROR(VLOOKUP(D469,'Categorias'!$A$2:$B$15,2,FALSE),"Categoria não cadastrada"))</f>
        <v/>
      </c>
      <c r="K469" s="11">
        <f>IF(COUNTA(B469:I469)=0,"",SUM($H$2:H469)-SUM($I$2:I469))</f>
        <v/>
      </c>
      <c r="L469" s="9">
        <f>IF(COUNTA(C469:I469)=0,"",IF(AND(C469="Entrada",H469&gt;0,I469=0),"OK",IF(AND(C469="Saída",I469&gt;0,H469=0),"OK","Revisar")))</f>
        <v/>
      </c>
      <c r="M469" s="5" t="n"/>
    </row>
    <row r="470">
      <c r="A470" s="2">
        <f>IF(B470="","",COUNT($B$2:B470))</f>
        <v/>
      </c>
      <c r="B470" s="22" t="n"/>
      <c r="C470" s="4" t="n"/>
      <c r="D470" s="5" t="n"/>
      <c r="E470" s="5" t="n"/>
      <c r="F470" s="5" t="n"/>
      <c r="G470" s="4" t="n"/>
      <c r="H470" s="6" t="n"/>
      <c r="I470" s="6" t="n"/>
      <c r="J470" s="7">
        <f>IF(D470="","",IFERROR(VLOOKUP(D470,'Categorias'!$A$2:$B$15,2,FALSE),"Categoria não cadastrada"))</f>
        <v/>
      </c>
      <c r="K470" s="8">
        <f>IF(COUNTA(B470:I470)=0,"",SUM($H$2:H470)-SUM($I$2:I470))</f>
        <v/>
      </c>
      <c r="L470" s="2">
        <f>IF(COUNTA(C470:I470)=0,"",IF(AND(C470="Entrada",H470&gt;0,I470=0),"OK",IF(AND(C470="Saída",I470&gt;0,H470=0),"OK","Revisar")))</f>
        <v/>
      </c>
      <c r="M470" s="5" t="n"/>
    </row>
    <row r="471">
      <c r="A471" s="9">
        <f>IF(B471="","",COUNT($B$2:B471))</f>
        <v/>
      </c>
      <c r="B471" s="22" t="n"/>
      <c r="C471" s="4" t="n"/>
      <c r="D471" s="5" t="n"/>
      <c r="E471" s="5" t="n"/>
      <c r="F471" s="5" t="n"/>
      <c r="G471" s="4" t="n"/>
      <c r="H471" s="6" t="n"/>
      <c r="I471" s="6" t="n"/>
      <c r="J471" s="10">
        <f>IF(D471="","",IFERROR(VLOOKUP(D471,'Categorias'!$A$2:$B$15,2,FALSE),"Categoria não cadastrada"))</f>
        <v/>
      </c>
      <c r="K471" s="11">
        <f>IF(COUNTA(B471:I471)=0,"",SUM($H$2:H471)-SUM($I$2:I471))</f>
        <v/>
      </c>
      <c r="L471" s="9">
        <f>IF(COUNTA(C471:I471)=0,"",IF(AND(C471="Entrada",H471&gt;0,I471=0),"OK",IF(AND(C471="Saída",I471&gt;0,H471=0),"OK","Revisar")))</f>
        <v/>
      </c>
      <c r="M471" s="5" t="n"/>
    </row>
    <row r="472">
      <c r="A472" s="2">
        <f>IF(B472="","",COUNT($B$2:B472))</f>
        <v/>
      </c>
      <c r="B472" s="22" t="n"/>
      <c r="C472" s="4" t="n"/>
      <c r="D472" s="5" t="n"/>
      <c r="E472" s="5" t="n"/>
      <c r="F472" s="5" t="n"/>
      <c r="G472" s="4" t="n"/>
      <c r="H472" s="6" t="n"/>
      <c r="I472" s="6" t="n"/>
      <c r="J472" s="7">
        <f>IF(D472="","",IFERROR(VLOOKUP(D472,'Categorias'!$A$2:$B$15,2,FALSE),"Categoria não cadastrada"))</f>
        <v/>
      </c>
      <c r="K472" s="8">
        <f>IF(COUNTA(B472:I472)=0,"",SUM($H$2:H472)-SUM($I$2:I472))</f>
        <v/>
      </c>
      <c r="L472" s="2">
        <f>IF(COUNTA(C472:I472)=0,"",IF(AND(C472="Entrada",H472&gt;0,I472=0),"OK",IF(AND(C472="Saída",I472&gt;0,H472=0),"OK","Revisar")))</f>
        <v/>
      </c>
      <c r="M472" s="5" t="n"/>
    </row>
    <row r="473">
      <c r="A473" s="9">
        <f>IF(B473="","",COUNT($B$2:B473))</f>
        <v/>
      </c>
      <c r="B473" s="22" t="n"/>
      <c r="C473" s="4" t="n"/>
      <c r="D473" s="5" t="n"/>
      <c r="E473" s="5" t="n"/>
      <c r="F473" s="5" t="n"/>
      <c r="G473" s="4" t="n"/>
      <c r="H473" s="6" t="n"/>
      <c r="I473" s="6" t="n"/>
      <c r="J473" s="10">
        <f>IF(D473="","",IFERROR(VLOOKUP(D473,'Categorias'!$A$2:$B$15,2,FALSE),"Categoria não cadastrada"))</f>
        <v/>
      </c>
      <c r="K473" s="11">
        <f>IF(COUNTA(B473:I473)=0,"",SUM($H$2:H473)-SUM($I$2:I473))</f>
        <v/>
      </c>
      <c r="L473" s="9">
        <f>IF(COUNTA(C473:I473)=0,"",IF(AND(C473="Entrada",H473&gt;0,I473=0),"OK",IF(AND(C473="Saída",I473&gt;0,H473=0),"OK","Revisar")))</f>
        <v/>
      </c>
      <c r="M473" s="5" t="n"/>
    </row>
    <row r="474">
      <c r="A474" s="2">
        <f>IF(B474="","",COUNT($B$2:B474))</f>
        <v/>
      </c>
      <c r="B474" s="22" t="n"/>
      <c r="C474" s="4" t="n"/>
      <c r="D474" s="5" t="n"/>
      <c r="E474" s="5" t="n"/>
      <c r="F474" s="5" t="n"/>
      <c r="G474" s="4" t="n"/>
      <c r="H474" s="6" t="n"/>
      <c r="I474" s="6" t="n"/>
      <c r="J474" s="7">
        <f>IF(D474="","",IFERROR(VLOOKUP(D474,'Categorias'!$A$2:$B$15,2,FALSE),"Categoria não cadastrada"))</f>
        <v/>
      </c>
      <c r="K474" s="8">
        <f>IF(COUNTA(B474:I474)=0,"",SUM($H$2:H474)-SUM($I$2:I474))</f>
        <v/>
      </c>
      <c r="L474" s="2">
        <f>IF(COUNTA(C474:I474)=0,"",IF(AND(C474="Entrada",H474&gt;0,I474=0),"OK",IF(AND(C474="Saída",I474&gt;0,H474=0),"OK","Revisar")))</f>
        <v/>
      </c>
      <c r="M474" s="5" t="n"/>
    </row>
    <row r="475">
      <c r="A475" s="9">
        <f>IF(B475="","",COUNT($B$2:B475))</f>
        <v/>
      </c>
      <c r="B475" s="22" t="n"/>
      <c r="C475" s="4" t="n"/>
      <c r="D475" s="5" t="n"/>
      <c r="E475" s="5" t="n"/>
      <c r="F475" s="5" t="n"/>
      <c r="G475" s="4" t="n"/>
      <c r="H475" s="6" t="n"/>
      <c r="I475" s="6" t="n"/>
      <c r="J475" s="10">
        <f>IF(D475="","",IFERROR(VLOOKUP(D475,'Categorias'!$A$2:$B$15,2,FALSE),"Categoria não cadastrada"))</f>
        <v/>
      </c>
      <c r="K475" s="11">
        <f>IF(COUNTA(B475:I475)=0,"",SUM($H$2:H475)-SUM($I$2:I475))</f>
        <v/>
      </c>
      <c r="L475" s="9">
        <f>IF(COUNTA(C475:I475)=0,"",IF(AND(C475="Entrada",H475&gt;0,I475=0),"OK",IF(AND(C475="Saída",I475&gt;0,H475=0),"OK","Revisar")))</f>
        <v/>
      </c>
      <c r="M475" s="5" t="n"/>
    </row>
    <row r="476">
      <c r="A476" s="2">
        <f>IF(B476="","",COUNT($B$2:B476))</f>
        <v/>
      </c>
      <c r="B476" s="22" t="n"/>
      <c r="C476" s="4" t="n"/>
      <c r="D476" s="5" t="n"/>
      <c r="E476" s="5" t="n"/>
      <c r="F476" s="5" t="n"/>
      <c r="G476" s="4" t="n"/>
      <c r="H476" s="6" t="n"/>
      <c r="I476" s="6" t="n"/>
      <c r="J476" s="7">
        <f>IF(D476="","",IFERROR(VLOOKUP(D476,'Categorias'!$A$2:$B$15,2,FALSE),"Categoria não cadastrada"))</f>
        <v/>
      </c>
      <c r="K476" s="8">
        <f>IF(COUNTA(B476:I476)=0,"",SUM($H$2:H476)-SUM($I$2:I476))</f>
        <v/>
      </c>
      <c r="L476" s="2">
        <f>IF(COUNTA(C476:I476)=0,"",IF(AND(C476="Entrada",H476&gt;0,I476=0),"OK",IF(AND(C476="Saída",I476&gt;0,H476=0),"OK","Revisar")))</f>
        <v/>
      </c>
      <c r="M476" s="5" t="n"/>
    </row>
    <row r="477">
      <c r="A477" s="9">
        <f>IF(B477="","",COUNT($B$2:B477))</f>
        <v/>
      </c>
      <c r="B477" s="22" t="n"/>
      <c r="C477" s="4" t="n"/>
      <c r="D477" s="5" t="n"/>
      <c r="E477" s="5" t="n"/>
      <c r="F477" s="5" t="n"/>
      <c r="G477" s="4" t="n"/>
      <c r="H477" s="6" t="n"/>
      <c r="I477" s="6" t="n"/>
      <c r="J477" s="10">
        <f>IF(D477="","",IFERROR(VLOOKUP(D477,'Categorias'!$A$2:$B$15,2,FALSE),"Categoria não cadastrada"))</f>
        <v/>
      </c>
      <c r="K477" s="11">
        <f>IF(COUNTA(B477:I477)=0,"",SUM($H$2:H477)-SUM($I$2:I477))</f>
        <v/>
      </c>
      <c r="L477" s="9">
        <f>IF(COUNTA(C477:I477)=0,"",IF(AND(C477="Entrada",H477&gt;0,I477=0),"OK",IF(AND(C477="Saída",I477&gt;0,H477=0),"OK","Revisar")))</f>
        <v/>
      </c>
      <c r="M477" s="5" t="n"/>
    </row>
    <row r="478">
      <c r="A478" s="2">
        <f>IF(B478="","",COUNT($B$2:B478))</f>
        <v/>
      </c>
      <c r="B478" s="22" t="n"/>
      <c r="C478" s="4" t="n"/>
      <c r="D478" s="5" t="n"/>
      <c r="E478" s="5" t="n"/>
      <c r="F478" s="5" t="n"/>
      <c r="G478" s="4" t="n"/>
      <c r="H478" s="6" t="n"/>
      <c r="I478" s="6" t="n"/>
      <c r="J478" s="7">
        <f>IF(D478="","",IFERROR(VLOOKUP(D478,'Categorias'!$A$2:$B$15,2,FALSE),"Categoria não cadastrada"))</f>
        <v/>
      </c>
      <c r="K478" s="8">
        <f>IF(COUNTA(B478:I478)=0,"",SUM($H$2:H478)-SUM($I$2:I478))</f>
        <v/>
      </c>
      <c r="L478" s="2">
        <f>IF(COUNTA(C478:I478)=0,"",IF(AND(C478="Entrada",H478&gt;0,I478=0),"OK",IF(AND(C478="Saída",I478&gt;0,H478=0),"OK","Revisar")))</f>
        <v/>
      </c>
      <c r="M478" s="5" t="n"/>
    </row>
    <row r="479">
      <c r="A479" s="9">
        <f>IF(B479="","",COUNT($B$2:B479))</f>
        <v/>
      </c>
      <c r="B479" s="22" t="n"/>
      <c r="C479" s="4" t="n"/>
      <c r="D479" s="5" t="n"/>
      <c r="E479" s="5" t="n"/>
      <c r="F479" s="5" t="n"/>
      <c r="G479" s="4" t="n"/>
      <c r="H479" s="6" t="n"/>
      <c r="I479" s="6" t="n"/>
      <c r="J479" s="10">
        <f>IF(D479="","",IFERROR(VLOOKUP(D479,'Categorias'!$A$2:$B$15,2,FALSE),"Categoria não cadastrada"))</f>
        <v/>
      </c>
      <c r="K479" s="11">
        <f>IF(COUNTA(B479:I479)=0,"",SUM($H$2:H479)-SUM($I$2:I479))</f>
        <v/>
      </c>
      <c r="L479" s="9">
        <f>IF(COUNTA(C479:I479)=0,"",IF(AND(C479="Entrada",H479&gt;0,I479=0),"OK",IF(AND(C479="Saída",I479&gt;0,H479=0),"OK","Revisar")))</f>
        <v/>
      </c>
      <c r="M479" s="5" t="n"/>
    </row>
    <row r="480">
      <c r="A480" s="2">
        <f>IF(B480="","",COUNT($B$2:B480))</f>
        <v/>
      </c>
      <c r="B480" s="22" t="n"/>
      <c r="C480" s="4" t="n"/>
      <c r="D480" s="5" t="n"/>
      <c r="E480" s="5" t="n"/>
      <c r="F480" s="5" t="n"/>
      <c r="G480" s="4" t="n"/>
      <c r="H480" s="6" t="n"/>
      <c r="I480" s="6" t="n"/>
      <c r="J480" s="7">
        <f>IF(D480="","",IFERROR(VLOOKUP(D480,'Categorias'!$A$2:$B$15,2,FALSE),"Categoria não cadastrada"))</f>
        <v/>
      </c>
      <c r="K480" s="8">
        <f>IF(COUNTA(B480:I480)=0,"",SUM($H$2:H480)-SUM($I$2:I480))</f>
        <v/>
      </c>
      <c r="L480" s="2">
        <f>IF(COUNTA(C480:I480)=0,"",IF(AND(C480="Entrada",H480&gt;0,I480=0),"OK",IF(AND(C480="Saída",I480&gt;0,H480=0),"OK","Revisar")))</f>
        <v/>
      </c>
      <c r="M480" s="5" t="n"/>
    </row>
    <row r="481">
      <c r="A481" s="9">
        <f>IF(B481="","",COUNT($B$2:B481))</f>
        <v/>
      </c>
      <c r="B481" s="22" t="n"/>
      <c r="C481" s="4" t="n"/>
      <c r="D481" s="5" t="n"/>
      <c r="E481" s="5" t="n"/>
      <c r="F481" s="5" t="n"/>
      <c r="G481" s="4" t="n"/>
      <c r="H481" s="6" t="n"/>
      <c r="I481" s="6" t="n"/>
      <c r="J481" s="10">
        <f>IF(D481="","",IFERROR(VLOOKUP(D481,'Categorias'!$A$2:$B$15,2,FALSE),"Categoria não cadastrada"))</f>
        <v/>
      </c>
      <c r="K481" s="11">
        <f>IF(COUNTA(B481:I481)=0,"",SUM($H$2:H481)-SUM($I$2:I481))</f>
        <v/>
      </c>
      <c r="L481" s="9">
        <f>IF(COUNTA(C481:I481)=0,"",IF(AND(C481="Entrada",H481&gt;0,I481=0),"OK",IF(AND(C481="Saída",I481&gt;0,H481=0),"OK","Revisar")))</f>
        <v/>
      </c>
      <c r="M481" s="5" t="n"/>
    </row>
    <row r="482">
      <c r="A482" s="2">
        <f>IF(B482="","",COUNT($B$2:B482))</f>
        <v/>
      </c>
      <c r="B482" s="22" t="n"/>
      <c r="C482" s="4" t="n"/>
      <c r="D482" s="5" t="n"/>
      <c r="E482" s="5" t="n"/>
      <c r="F482" s="5" t="n"/>
      <c r="G482" s="4" t="n"/>
      <c r="H482" s="6" t="n"/>
      <c r="I482" s="6" t="n"/>
      <c r="J482" s="7">
        <f>IF(D482="","",IFERROR(VLOOKUP(D482,'Categorias'!$A$2:$B$15,2,FALSE),"Categoria não cadastrada"))</f>
        <v/>
      </c>
      <c r="K482" s="8">
        <f>IF(COUNTA(B482:I482)=0,"",SUM($H$2:H482)-SUM($I$2:I482))</f>
        <v/>
      </c>
      <c r="L482" s="2">
        <f>IF(COUNTA(C482:I482)=0,"",IF(AND(C482="Entrada",H482&gt;0,I482=0),"OK",IF(AND(C482="Saída",I482&gt;0,H482=0),"OK","Revisar")))</f>
        <v/>
      </c>
      <c r="M482" s="5" t="n"/>
    </row>
    <row r="483">
      <c r="A483" s="9">
        <f>IF(B483="","",COUNT($B$2:B483))</f>
        <v/>
      </c>
      <c r="B483" s="22" t="n"/>
      <c r="C483" s="4" t="n"/>
      <c r="D483" s="5" t="n"/>
      <c r="E483" s="5" t="n"/>
      <c r="F483" s="5" t="n"/>
      <c r="G483" s="4" t="n"/>
      <c r="H483" s="6" t="n"/>
      <c r="I483" s="6" t="n"/>
      <c r="J483" s="10">
        <f>IF(D483="","",IFERROR(VLOOKUP(D483,'Categorias'!$A$2:$B$15,2,FALSE),"Categoria não cadastrada"))</f>
        <v/>
      </c>
      <c r="K483" s="11">
        <f>IF(COUNTA(B483:I483)=0,"",SUM($H$2:H483)-SUM($I$2:I483))</f>
        <v/>
      </c>
      <c r="L483" s="9">
        <f>IF(COUNTA(C483:I483)=0,"",IF(AND(C483="Entrada",H483&gt;0,I483=0),"OK",IF(AND(C483="Saída",I483&gt;0,H483=0),"OK","Revisar")))</f>
        <v/>
      </c>
      <c r="M483" s="5" t="n"/>
    </row>
    <row r="484">
      <c r="A484" s="2">
        <f>IF(B484="","",COUNT($B$2:B484))</f>
        <v/>
      </c>
      <c r="B484" s="22" t="n"/>
      <c r="C484" s="4" t="n"/>
      <c r="D484" s="5" t="n"/>
      <c r="E484" s="5" t="n"/>
      <c r="F484" s="5" t="n"/>
      <c r="G484" s="4" t="n"/>
      <c r="H484" s="6" t="n"/>
      <c r="I484" s="6" t="n"/>
      <c r="J484" s="7">
        <f>IF(D484="","",IFERROR(VLOOKUP(D484,'Categorias'!$A$2:$B$15,2,FALSE),"Categoria não cadastrada"))</f>
        <v/>
      </c>
      <c r="K484" s="8">
        <f>IF(COUNTA(B484:I484)=0,"",SUM($H$2:H484)-SUM($I$2:I484))</f>
        <v/>
      </c>
      <c r="L484" s="2">
        <f>IF(COUNTA(C484:I484)=0,"",IF(AND(C484="Entrada",H484&gt;0,I484=0),"OK",IF(AND(C484="Saída",I484&gt;0,H484=0),"OK","Revisar")))</f>
        <v/>
      </c>
      <c r="M484" s="5" t="n"/>
    </row>
    <row r="485">
      <c r="A485" s="9">
        <f>IF(B485="","",COUNT($B$2:B485))</f>
        <v/>
      </c>
      <c r="B485" s="22" t="n"/>
      <c r="C485" s="4" t="n"/>
      <c r="D485" s="5" t="n"/>
      <c r="E485" s="5" t="n"/>
      <c r="F485" s="5" t="n"/>
      <c r="G485" s="4" t="n"/>
      <c r="H485" s="6" t="n"/>
      <c r="I485" s="6" t="n"/>
      <c r="J485" s="10">
        <f>IF(D485="","",IFERROR(VLOOKUP(D485,'Categorias'!$A$2:$B$15,2,FALSE),"Categoria não cadastrada"))</f>
        <v/>
      </c>
      <c r="K485" s="11">
        <f>IF(COUNTA(B485:I485)=0,"",SUM($H$2:H485)-SUM($I$2:I485))</f>
        <v/>
      </c>
      <c r="L485" s="9">
        <f>IF(COUNTA(C485:I485)=0,"",IF(AND(C485="Entrada",H485&gt;0,I485=0),"OK",IF(AND(C485="Saída",I485&gt;0,H485=0),"OK","Revisar")))</f>
        <v/>
      </c>
      <c r="M485" s="5" t="n"/>
    </row>
    <row r="486">
      <c r="A486" s="2">
        <f>IF(B486="","",COUNT($B$2:B486))</f>
        <v/>
      </c>
      <c r="B486" s="22" t="n"/>
      <c r="C486" s="4" t="n"/>
      <c r="D486" s="5" t="n"/>
      <c r="E486" s="5" t="n"/>
      <c r="F486" s="5" t="n"/>
      <c r="G486" s="4" t="n"/>
      <c r="H486" s="6" t="n"/>
      <c r="I486" s="6" t="n"/>
      <c r="J486" s="7">
        <f>IF(D486="","",IFERROR(VLOOKUP(D486,'Categorias'!$A$2:$B$15,2,FALSE),"Categoria não cadastrada"))</f>
        <v/>
      </c>
      <c r="K486" s="8">
        <f>IF(COUNTA(B486:I486)=0,"",SUM($H$2:H486)-SUM($I$2:I486))</f>
        <v/>
      </c>
      <c r="L486" s="2">
        <f>IF(COUNTA(C486:I486)=0,"",IF(AND(C486="Entrada",H486&gt;0,I486=0),"OK",IF(AND(C486="Saída",I486&gt;0,H486=0),"OK","Revisar")))</f>
        <v/>
      </c>
      <c r="M486" s="5" t="n"/>
    </row>
    <row r="487">
      <c r="A487" s="9">
        <f>IF(B487="","",COUNT($B$2:B487))</f>
        <v/>
      </c>
      <c r="B487" s="22" t="n"/>
      <c r="C487" s="4" t="n"/>
      <c r="D487" s="5" t="n"/>
      <c r="E487" s="5" t="n"/>
      <c r="F487" s="5" t="n"/>
      <c r="G487" s="4" t="n"/>
      <c r="H487" s="6" t="n"/>
      <c r="I487" s="6" t="n"/>
      <c r="J487" s="10">
        <f>IF(D487="","",IFERROR(VLOOKUP(D487,'Categorias'!$A$2:$B$15,2,FALSE),"Categoria não cadastrada"))</f>
        <v/>
      </c>
      <c r="K487" s="11">
        <f>IF(COUNTA(B487:I487)=0,"",SUM($H$2:H487)-SUM($I$2:I487))</f>
        <v/>
      </c>
      <c r="L487" s="9">
        <f>IF(COUNTA(C487:I487)=0,"",IF(AND(C487="Entrada",H487&gt;0,I487=0),"OK",IF(AND(C487="Saída",I487&gt;0,H487=0),"OK","Revisar")))</f>
        <v/>
      </c>
      <c r="M487" s="5" t="n"/>
    </row>
    <row r="488">
      <c r="A488" s="2">
        <f>IF(B488="","",COUNT($B$2:B488))</f>
        <v/>
      </c>
      <c r="B488" s="22" t="n"/>
      <c r="C488" s="4" t="n"/>
      <c r="D488" s="5" t="n"/>
      <c r="E488" s="5" t="n"/>
      <c r="F488" s="5" t="n"/>
      <c r="G488" s="4" t="n"/>
      <c r="H488" s="6" t="n"/>
      <c r="I488" s="6" t="n"/>
      <c r="J488" s="7">
        <f>IF(D488="","",IFERROR(VLOOKUP(D488,'Categorias'!$A$2:$B$15,2,FALSE),"Categoria não cadastrada"))</f>
        <v/>
      </c>
      <c r="K488" s="8">
        <f>IF(COUNTA(B488:I488)=0,"",SUM($H$2:H488)-SUM($I$2:I488))</f>
        <v/>
      </c>
      <c r="L488" s="2">
        <f>IF(COUNTA(C488:I488)=0,"",IF(AND(C488="Entrada",H488&gt;0,I488=0),"OK",IF(AND(C488="Saída",I488&gt;0,H488=0),"OK","Revisar")))</f>
        <v/>
      </c>
      <c r="M488" s="5" t="n"/>
    </row>
    <row r="489">
      <c r="A489" s="9">
        <f>IF(B489="","",COUNT($B$2:B489))</f>
        <v/>
      </c>
      <c r="B489" s="22" t="n"/>
      <c r="C489" s="4" t="n"/>
      <c r="D489" s="5" t="n"/>
      <c r="E489" s="5" t="n"/>
      <c r="F489" s="5" t="n"/>
      <c r="G489" s="4" t="n"/>
      <c r="H489" s="6" t="n"/>
      <c r="I489" s="6" t="n"/>
      <c r="J489" s="10">
        <f>IF(D489="","",IFERROR(VLOOKUP(D489,'Categorias'!$A$2:$B$15,2,FALSE),"Categoria não cadastrada"))</f>
        <v/>
      </c>
      <c r="K489" s="11">
        <f>IF(COUNTA(B489:I489)=0,"",SUM($H$2:H489)-SUM($I$2:I489))</f>
        <v/>
      </c>
      <c r="L489" s="9">
        <f>IF(COUNTA(C489:I489)=0,"",IF(AND(C489="Entrada",H489&gt;0,I489=0),"OK",IF(AND(C489="Saída",I489&gt;0,H489=0),"OK","Revisar")))</f>
        <v/>
      </c>
      <c r="M489" s="5" t="n"/>
    </row>
    <row r="490">
      <c r="A490" s="2">
        <f>IF(B490="","",COUNT($B$2:B490))</f>
        <v/>
      </c>
      <c r="B490" s="22" t="n"/>
      <c r="C490" s="4" t="n"/>
      <c r="D490" s="5" t="n"/>
      <c r="E490" s="5" t="n"/>
      <c r="F490" s="5" t="n"/>
      <c r="G490" s="4" t="n"/>
      <c r="H490" s="6" t="n"/>
      <c r="I490" s="6" t="n"/>
      <c r="J490" s="7">
        <f>IF(D490="","",IFERROR(VLOOKUP(D490,'Categorias'!$A$2:$B$15,2,FALSE),"Categoria não cadastrada"))</f>
        <v/>
      </c>
      <c r="K490" s="8">
        <f>IF(COUNTA(B490:I490)=0,"",SUM($H$2:H490)-SUM($I$2:I490))</f>
        <v/>
      </c>
      <c r="L490" s="2">
        <f>IF(COUNTA(C490:I490)=0,"",IF(AND(C490="Entrada",H490&gt;0,I490=0),"OK",IF(AND(C490="Saída",I490&gt;0,H490=0),"OK","Revisar")))</f>
        <v/>
      </c>
      <c r="M490" s="5" t="n"/>
    </row>
    <row r="491">
      <c r="A491" s="9">
        <f>IF(B491="","",COUNT($B$2:B491))</f>
        <v/>
      </c>
      <c r="B491" s="22" t="n"/>
      <c r="C491" s="4" t="n"/>
      <c r="D491" s="5" t="n"/>
      <c r="E491" s="5" t="n"/>
      <c r="F491" s="5" t="n"/>
      <c r="G491" s="4" t="n"/>
      <c r="H491" s="6" t="n"/>
      <c r="I491" s="6" t="n"/>
      <c r="J491" s="10">
        <f>IF(D491="","",IFERROR(VLOOKUP(D491,'Categorias'!$A$2:$B$15,2,FALSE),"Categoria não cadastrada"))</f>
        <v/>
      </c>
      <c r="K491" s="11">
        <f>IF(COUNTA(B491:I491)=0,"",SUM($H$2:H491)-SUM($I$2:I491))</f>
        <v/>
      </c>
      <c r="L491" s="9">
        <f>IF(COUNTA(C491:I491)=0,"",IF(AND(C491="Entrada",H491&gt;0,I491=0),"OK",IF(AND(C491="Saída",I491&gt;0,H491=0),"OK","Revisar")))</f>
        <v/>
      </c>
      <c r="M491" s="5" t="n"/>
    </row>
    <row r="492">
      <c r="A492" s="2">
        <f>IF(B492="","",COUNT($B$2:B492))</f>
        <v/>
      </c>
      <c r="B492" s="22" t="n"/>
      <c r="C492" s="4" t="n"/>
      <c r="D492" s="5" t="n"/>
      <c r="E492" s="5" t="n"/>
      <c r="F492" s="5" t="n"/>
      <c r="G492" s="4" t="n"/>
      <c r="H492" s="6" t="n"/>
      <c r="I492" s="6" t="n"/>
      <c r="J492" s="7">
        <f>IF(D492="","",IFERROR(VLOOKUP(D492,'Categorias'!$A$2:$B$15,2,FALSE),"Categoria não cadastrada"))</f>
        <v/>
      </c>
      <c r="K492" s="8">
        <f>IF(COUNTA(B492:I492)=0,"",SUM($H$2:H492)-SUM($I$2:I492))</f>
        <v/>
      </c>
      <c r="L492" s="2">
        <f>IF(COUNTA(C492:I492)=0,"",IF(AND(C492="Entrada",H492&gt;0,I492=0),"OK",IF(AND(C492="Saída",I492&gt;0,H492=0),"OK","Revisar")))</f>
        <v/>
      </c>
      <c r="M492" s="5" t="n"/>
    </row>
    <row r="493">
      <c r="A493" s="9">
        <f>IF(B493="","",COUNT($B$2:B493))</f>
        <v/>
      </c>
      <c r="B493" s="22" t="n"/>
      <c r="C493" s="4" t="n"/>
      <c r="D493" s="5" t="n"/>
      <c r="E493" s="5" t="n"/>
      <c r="F493" s="5" t="n"/>
      <c r="G493" s="4" t="n"/>
      <c r="H493" s="6" t="n"/>
      <c r="I493" s="6" t="n"/>
      <c r="J493" s="10">
        <f>IF(D493="","",IFERROR(VLOOKUP(D493,'Categorias'!$A$2:$B$15,2,FALSE),"Categoria não cadastrada"))</f>
        <v/>
      </c>
      <c r="K493" s="11">
        <f>IF(COUNTA(B493:I493)=0,"",SUM($H$2:H493)-SUM($I$2:I493))</f>
        <v/>
      </c>
      <c r="L493" s="9">
        <f>IF(COUNTA(C493:I493)=0,"",IF(AND(C493="Entrada",H493&gt;0,I493=0),"OK",IF(AND(C493="Saída",I493&gt;0,H493=0),"OK","Revisar")))</f>
        <v/>
      </c>
      <c r="M493" s="5" t="n"/>
    </row>
    <row r="494">
      <c r="A494" s="2">
        <f>IF(B494="","",COUNT($B$2:B494))</f>
        <v/>
      </c>
      <c r="B494" s="22" t="n"/>
      <c r="C494" s="4" t="n"/>
      <c r="D494" s="5" t="n"/>
      <c r="E494" s="5" t="n"/>
      <c r="F494" s="5" t="n"/>
      <c r="G494" s="4" t="n"/>
      <c r="H494" s="6" t="n"/>
      <c r="I494" s="6" t="n"/>
      <c r="J494" s="7">
        <f>IF(D494="","",IFERROR(VLOOKUP(D494,'Categorias'!$A$2:$B$15,2,FALSE),"Categoria não cadastrada"))</f>
        <v/>
      </c>
      <c r="K494" s="8">
        <f>IF(COUNTA(B494:I494)=0,"",SUM($H$2:H494)-SUM($I$2:I494))</f>
        <v/>
      </c>
      <c r="L494" s="2">
        <f>IF(COUNTA(C494:I494)=0,"",IF(AND(C494="Entrada",H494&gt;0,I494=0),"OK",IF(AND(C494="Saída",I494&gt;0,H494=0),"OK","Revisar")))</f>
        <v/>
      </c>
      <c r="M494" s="5" t="n"/>
    </row>
    <row r="495">
      <c r="A495" s="9">
        <f>IF(B495="","",COUNT($B$2:B495))</f>
        <v/>
      </c>
      <c r="B495" s="22" t="n"/>
      <c r="C495" s="4" t="n"/>
      <c r="D495" s="5" t="n"/>
      <c r="E495" s="5" t="n"/>
      <c r="F495" s="5" t="n"/>
      <c r="G495" s="4" t="n"/>
      <c r="H495" s="6" t="n"/>
      <c r="I495" s="6" t="n"/>
      <c r="J495" s="10">
        <f>IF(D495="","",IFERROR(VLOOKUP(D495,'Categorias'!$A$2:$B$15,2,FALSE),"Categoria não cadastrada"))</f>
        <v/>
      </c>
      <c r="K495" s="11">
        <f>IF(COUNTA(B495:I495)=0,"",SUM($H$2:H495)-SUM($I$2:I495))</f>
        <v/>
      </c>
      <c r="L495" s="9">
        <f>IF(COUNTA(C495:I495)=0,"",IF(AND(C495="Entrada",H495&gt;0,I495=0),"OK",IF(AND(C495="Saída",I495&gt;0,H495=0),"OK","Revisar")))</f>
        <v/>
      </c>
      <c r="M495" s="5" t="n"/>
    </row>
    <row r="496">
      <c r="A496" s="2">
        <f>IF(B496="","",COUNT($B$2:B496))</f>
        <v/>
      </c>
      <c r="B496" s="22" t="n"/>
      <c r="C496" s="4" t="n"/>
      <c r="D496" s="5" t="n"/>
      <c r="E496" s="5" t="n"/>
      <c r="F496" s="5" t="n"/>
      <c r="G496" s="4" t="n"/>
      <c r="H496" s="6" t="n"/>
      <c r="I496" s="6" t="n"/>
      <c r="J496" s="7">
        <f>IF(D496="","",IFERROR(VLOOKUP(D496,'Categorias'!$A$2:$B$15,2,FALSE),"Categoria não cadastrada"))</f>
        <v/>
      </c>
      <c r="K496" s="8">
        <f>IF(COUNTA(B496:I496)=0,"",SUM($H$2:H496)-SUM($I$2:I496))</f>
        <v/>
      </c>
      <c r="L496" s="2">
        <f>IF(COUNTA(C496:I496)=0,"",IF(AND(C496="Entrada",H496&gt;0,I496=0),"OK",IF(AND(C496="Saída",I496&gt;0,H496=0),"OK","Revisar")))</f>
        <v/>
      </c>
      <c r="M496" s="5" t="n"/>
    </row>
    <row r="497">
      <c r="A497" s="9">
        <f>IF(B497="","",COUNT($B$2:B497))</f>
        <v/>
      </c>
      <c r="B497" s="22" t="n"/>
      <c r="C497" s="4" t="n"/>
      <c r="D497" s="5" t="n"/>
      <c r="E497" s="5" t="n"/>
      <c r="F497" s="5" t="n"/>
      <c r="G497" s="4" t="n"/>
      <c r="H497" s="6" t="n"/>
      <c r="I497" s="6" t="n"/>
      <c r="J497" s="10">
        <f>IF(D497="","",IFERROR(VLOOKUP(D497,'Categorias'!$A$2:$B$15,2,FALSE),"Categoria não cadastrada"))</f>
        <v/>
      </c>
      <c r="K497" s="11">
        <f>IF(COUNTA(B497:I497)=0,"",SUM($H$2:H497)-SUM($I$2:I497))</f>
        <v/>
      </c>
      <c r="L497" s="9">
        <f>IF(COUNTA(C497:I497)=0,"",IF(AND(C497="Entrada",H497&gt;0,I497=0),"OK",IF(AND(C497="Saída",I497&gt;0,H497=0),"OK","Revisar")))</f>
        <v/>
      </c>
      <c r="M497" s="5" t="n"/>
    </row>
    <row r="498">
      <c r="A498" s="2">
        <f>IF(B498="","",COUNT($B$2:B498))</f>
        <v/>
      </c>
      <c r="B498" s="22" t="n"/>
      <c r="C498" s="4" t="n"/>
      <c r="D498" s="5" t="n"/>
      <c r="E498" s="5" t="n"/>
      <c r="F498" s="5" t="n"/>
      <c r="G498" s="4" t="n"/>
      <c r="H498" s="6" t="n"/>
      <c r="I498" s="6" t="n"/>
      <c r="J498" s="7">
        <f>IF(D498="","",IFERROR(VLOOKUP(D498,'Categorias'!$A$2:$B$15,2,FALSE),"Categoria não cadastrada"))</f>
        <v/>
      </c>
      <c r="K498" s="8">
        <f>IF(COUNTA(B498:I498)=0,"",SUM($H$2:H498)-SUM($I$2:I498))</f>
        <v/>
      </c>
      <c r="L498" s="2">
        <f>IF(COUNTA(C498:I498)=0,"",IF(AND(C498="Entrada",H498&gt;0,I498=0),"OK",IF(AND(C498="Saída",I498&gt;0,H498=0),"OK","Revisar")))</f>
        <v/>
      </c>
      <c r="M498" s="5" t="n"/>
    </row>
    <row r="499">
      <c r="A499" s="9">
        <f>IF(B499="","",COUNT($B$2:B499))</f>
        <v/>
      </c>
      <c r="B499" s="22" t="n"/>
      <c r="C499" s="4" t="n"/>
      <c r="D499" s="5" t="n"/>
      <c r="E499" s="5" t="n"/>
      <c r="F499" s="5" t="n"/>
      <c r="G499" s="4" t="n"/>
      <c r="H499" s="6" t="n"/>
      <c r="I499" s="6" t="n"/>
      <c r="J499" s="10">
        <f>IF(D499="","",IFERROR(VLOOKUP(D499,'Categorias'!$A$2:$B$15,2,FALSE),"Categoria não cadastrada"))</f>
        <v/>
      </c>
      <c r="K499" s="11">
        <f>IF(COUNTA(B499:I499)=0,"",SUM($H$2:H499)-SUM($I$2:I499))</f>
        <v/>
      </c>
      <c r="L499" s="9">
        <f>IF(COUNTA(C499:I499)=0,"",IF(AND(C499="Entrada",H499&gt;0,I499=0),"OK",IF(AND(C499="Saída",I499&gt;0,H499=0),"OK","Revisar")))</f>
        <v/>
      </c>
      <c r="M499" s="5" t="n"/>
    </row>
    <row r="500">
      <c r="A500" s="2">
        <f>IF(B500="","",COUNT($B$2:B500))</f>
        <v/>
      </c>
      <c r="B500" s="22" t="n"/>
      <c r="C500" s="4" t="n"/>
      <c r="D500" s="5" t="n"/>
      <c r="E500" s="5" t="n"/>
      <c r="F500" s="5" t="n"/>
      <c r="G500" s="4" t="n"/>
      <c r="H500" s="6" t="n"/>
      <c r="I500" s="6" t="n"/>
      <c r="J500" s="7">
        <f>IF(D500="","",IFERROR(VLOOKUP(D500,'Categorias'!$A$2:$B$15,2,FALSE),"Categoria não cadastrada"))</f>
        <v/>
      </c>
      <c r="K500" s="8">
        <f>IF(COUNTA(B500:I500)=0,"",SUM($H$2:H500)-SUM($I$2:I500))</f>
        <v/>
      </c>
      <c r="L500" s="2">
        <f>IF(COUNTA(C500:I500)=0,"",IF(AND(C500="Entrada",H500&gt;0,I500=0),"OK",IF(AND(C500="Saída",I500&gt;0,H500=0),"OK","Revisar")))</f>
        <v/>
      </c>
      <c r="M500" s="5" t="n"/>
    </row>
    <row r="501">
      <c r="A501" s="9">
        <f>IF(B501="","",COUNT($B$2:B501))</f>
        <v/>
      </c>
      <c r="B501" s="22" t="n"/>
      <c r="C501" s="4" t="n"/>
      <c r="D501" s="5" t="n"/>
      <c r="E501" s="5" t="n"/>
      <c r="F501" s="5" t="n"/>
      <c r="G501" s="4" t="n"/>
      <c r="H501" s="6" t="n"/>
      <c r="I501" s="6" t="n"/>
      <c r="J501" s="10">
        <f>IF(D501="","",IFERROR(VLOOKUP(D501,'Categorias'!$A$2:$B$15,2,FALSE),"Categoria não cadastrada"))</f>
        <v/>
      </c>
      <c r="K501" s="11">
        <f>IF(COUNTA(B501:I501)=0,"",SUM($H$2:H501)-SUM($I$2:I501))</f>
        <v/>
      </c>
      <c r="L501" s="9">
        <f>IF(COUNTA(C501:I501)=0,"",IF(AND(C501="Entrada",H501&gt;0,I501=0),"OK",IF(AND(C501="Saída",I501&gt;0,H501=0),"OK","Revisar")))</f>
        <v/>
      </c>
      <c r="M501" s="5" t="n"/>
    </row>
    <row r="502"/>
    <row r="503">
      <c r="A503" s="12" t="inlineStr">
        <is>
          <t>Totais gerais</t>
        </is>
      </c>
      <c r="B503" s="13" t="n"/>
      <c r="C503" s="13" t="n"/>
      <c r="D503" s="13" t="n"/>
      <c r="E503" s="13" t="n"/>
      <c r="F503" s="13" t="n"/>
      <c r="G503" s="13" t="n"/>
      <c r="H503" s="14">
        <f>SUM(H2:H501)</f>
        <v/>
      </c>
      <c r="I503" s="14">
        <f>SUM(I2:I501)</f>
        <v/>
      </c>
      <c r="J503" s="13" t="n"/>
      <c r="K503" s="14">
        <f>H503-I503</f>
        <v/>
      </c>
      <c r="L503" s="13" t="inlineStr">
        <is>
          <t>Saldo consolidado</t>
        </is>
      </c>
      <c r="M503" s="13" t="n"/>
    </row>
  </sheetData>
  <autoFilter ref="A1:M501"/>
  <conditionalFormatting sqref="H2:H501">
    <cfRule type="expression" priority="1" dxfId="0" stopIfTrue="1">
      <formula>H2&gt;0</formula>
    </cfRule>
  </conditionalFormatting>
  <conditionalFormatting sqref="I2:I501">
    <cfRule type="expression" priority="2" dxfId="1" stopIfTrue="1">
      <formula>I2&gt;0</formula>
    </cfRule>
  </conditionalFormatting>
  <conditionalFormatting sqref="K2:K501">
    <cfRule type="expression" priority="3" dxfId="0" stopIfTrue="1">
      <formula>K2&gt;0</formula>
    </cfRule>
    <cfRule type="expression" priority="4" dxfId="1" stopIfTrue="1">
      <formula>K2&lt;0</formula>
    </cfRule>
  </conditionalFormatting>
  <conditionalFormatting sqref="L2:L501">
    <cfRule type="expression" priority="5" dxfId="0" stopIfTrue="1">
      <formula>L2="OK"</formula>
    </cfRule>
    <cfRule type="expression" priority="6" dxfId="1" stopIfTrue="1">
      <formula>L2="Revisar"</formula>
    </cfRule>
  </conditionalFormatting>
  <conditionalFormatting sqref="J2:J501">
    <cfRule type="expression" priority="7" dxfId="1" stopIfTrue="1">
      <formula>J2="Categoria não cadastrada"</formula>
    </cfRule>
  </conditionalFormatting>
  <dataValidations count="3">
    <dataValidation sqref="C2:C501" showErrorMessage="1" showInputMessage="1" allowBlank="1" type="list">
      <formula1>"Entrada,Saída"</formula1>
    </dataValidation>
    <dataValidation sqref="D2:D501" showErrorMessage="1" showInputMessage="1" allowBlank="1" type="list">
      <formula1>'Categorias'!$A$2:$A$15</formula1>
    </dataValidation>
    <dataValidation sqref="G2:G501" showErrorMessage="1" showInputMessage="1" allowBlank="1" type="list">
      <formula1>"Pix,Dinheiro,Cartão,Boleto,Transferência,Débito automático,Débito"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5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</cols>
  <sheetData>
    <row r="1" ht="26" customHeight="1">
      <c r="A1" s="1" t="inlineStr">
        <is>
          <t>Categoria</t>
        </is>
      </c>
      <c r="B1" s="1" t="inlineStr">
        <is>
          <t>Natureza</t>
        </is>
      </c>
    </row>
    <row r="2">
      <c r="A2" s="5" t="inlineStr">
        <is>
          <t>Venda de produtos</t>
        </is>
      </c>
      <c r="B2" s="4" t="inlineStr">
        <is>
          <t>Entrada</t>
        </is>
      </c>
    </row>
    <row r="3">
      <c r="A3" s="5" t="inlineStr">
        <is>
          <t>Prestação de serviços</t>
        </is>
      </c>
      <c r="B3" s="4" t="inlineStr">
        <is>
          <t>Entrada</t>
        </is>
      </c>
    </row>
    <row r="4">
      <c r="A4" s="5" t="inlineStr">
        <is>
          <t>Recebimento de cliente</t>
        </is>
      </c>
      <c r="B4" s="4" t="inlineStr">
        <is>
          <t>Entrada</t>
        </is>
      </c>
    </row>
    <row r="5">
      <c r="A5" s="5" t="inlineStr">
        <is>
          <t>Compra de mercadorias</t>
        </is>
      </c>
      <c r="B5" s="4" t="inlineStr">
        <is>
          <t>Saída</t>
        </is>
      </c>
    </row>
    <row r="6">
      <c r="A6" s="5" t="inlineStr">
        <is>
          <t>Transporte</t>
        </is>
      </c>
      <c r="B6" s="4" t="inlineStr">
        <is>
          <t>Saída</t>
        </is>
      </c>
    </row>
    <row r="7">
      <c r="A7" s="5" t="inlineStr">
        <is>
          <t>Despesas administrativas</t>
        </is>
      </c>
      <c r="B7" s="4" t="inlineStr">
        <is>
          <t>Saída</t>
        </is>
      </c>
    </row>
    <row r="8">
      <c r="A8" s="5" t="inlineStr">
        <is>
          <t>Taxas bancárias</t>
        </is>
      </c>
      <c r="B8" s="4" t="inlineStr">
        <is>
          <t>Saída</t>
        </is>
      </c>
    </row>
    <row r="9">
      <c r="A9" s="5" t="inlineStr">
        <is>
          <t>DAS/Tributos</t>
        </is>
      </c>
      <c r="B9" s="4" t="inlineStr">
        <is>
          <t>Saída</t>
        </is>
      </c>
    </row>
    <row r="10">
      <c r="A10" s="5" t="inlineStr">
        <is>
          <t>Pró-labore/retirada</t>
        </is>
      </c>
      <c r="B10" s="4" t="inlineStr">
        <is>
          <t>Saída</t>
        </is>
      </c>
    </row>
    <row r="11">
      <c r="A11" s="5" t="inlineStr">
        <is>
          <t>Marketing</t>
        </is>
      </c>
      <c r="B11" s="4" t="inlineStr">
        <is>
          <t>Saída</t>
        </is>
      </c>
    </row>
    <row r="12">
      <c r="A12" s="5" t="inlineStr">
        <is>
          <t>Manutenção</t>
        </is>
      </c>
      <c r="B12" s="4" t="inlineStr">
        <is>
          <t>Saída</t>
        </is>
      </c>
    </row>
    <row r="13">
      <c r="A13" s="5" t="n"/>
      <c r="B13" s="4" t="n"/>
    </row>
    <row r="14">
      <c r="A14" s="5" t="n"/>
      <c r="B14" s="4" t="n"/>
    </row>
    <row r="15">
      <c r="A15" s="5" t="n"/>
      <c r="B15" s="4" t="n"/>
    </row>
  </sheetData>
  <autoFilter ref="A1:B15"/>
  <dataValidations count="1">
    <dataValidation sqref="B2:B15" showErrorMessage="1" showInputMessage="1" allowBlank="1" type="list">
      <formula1>"Entrada,Saída"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H112"/>
  <sheetViews>
    <sheetView showGridLines="0" workbookViewId="0">
      <pane ySplit="12" topLeftCell="A13" activePane="bottomLeft" state="frozen"/>
      <selection pane="bottomLeft" activeCell="A1" sqref="A1"/>
    </sheetView>
  </sheetViews>
  <sheetFormatPr baseColWidth="8" defaultRowHeight="15"/>
  <cols>
    <col width="29" customWidth="1" min="1" max="1"/>
    <col width="20" customWidth="1" min="2" max="2"/>
    <col width="4" customWidth="1" min="3" max="3"/>
    <col width="4" customWidth="1" min="4" max="4"/>
    <col width="4" customWidth="1" min="5" max="5"/>
    <col width="16" customWidth="1" min="6" max="6"/>
    <col width="16" customWidth="1" min="7" max="7"/>
    <col width="16" customWidth="1" min="8" max="8"/>
  </cols>
  <sheetData>
    <row r="1" ht="30" customHeight="1">
      <c r="A1" s="15" t="inlineStr">
        <is>
          <t>Resumo do Controle de Caixa Diário</t>
        </is>
      </c>
      <c r="B1" s="23" t="n"/>
      <c r="C1" s="23" t="n"/>
      <c r="D1" s="23" t="n"/>
      <c r="E1" s="23" t="n"/>
      <c r="F1" s="23" t="n"/>
      <c r="G1" s="23" t="n"/>
      <c r="H1" s="24" t="n"/>
    </row>
    <row r="2">
      <c r="A2" s="12" t="inlineStr">
        <is>
          <t>Data inicial</t>
        </is>
      </c>
      <c r="B2" s="22" t="n">
        <v>46266</v>
      </c>
    </row>
    <row r="3">
      <c r="A3" s="12" t="inlineStr">
        <is>
          <t>Data final</t>
        </is>
      </c>
      <c r="B3" s="22" t="n">
        <v>46295</v>
      </c>
    </row>
    <row r="4">
      <c r="A4" s="12" t="inlineStr">
        <is>
          <t>Total de entradas</t>
        </is>
      </c>
      <c r="B4" s="11">
        <f>SUMIF('Caixa Diário'!$B$2:$B$501,"&gt;="&amp;$B$2,'Caixa Diário'!$H$2:$H$501)-SUMIF('Caixa Diário'!$B$2:$B$501,"&gt;"&amp;$B$3,'Caixa Diário'!$H$2:$H$501)</f>
        <v/>
      </c>
    </row>
    <row r="5">
      <c r="A5" s="12" t="inlineStr">
        <is>
          <t>Total de saídas</t>
        </is>
      </c>
      <c r="B5" s="11">
        <f>SUMIF('Caixa Diário'!$B$2:$B$501,"&gt;="&amp;$B$2,'Caixa Diário'!$I$2:$I$501)-SUMIF('Caixa Diário'!$B$2:$B$501,"&gt;"&amp;$B$3,'Caixa Diário'!$I$2:$I$501)</f>
        <v/>
      </c>
    </row>
    <row r="6">
      <c r="A6" s="12" t="inlineStr">
        <is>
          <t>Saldo do período</t>
        </is>
      </c>
      <c r="B6" s="11">
        <f>B4-B5</f>
        <v/>
      </c>
    </row>
    <row r="7">
      <c r="A7" s="12" t="inlineStr">
        <is>
          <t>Quantidade de lançamentos</t>
        </is>
      </c>
      <c r="B7" s="17">
        <f>COUNTIF('Caixa Diário'!$B$2:$B$501,"&gt;="&amp;$B$2)-COUNTIF('Caixa Diário'!$B$2:$B$501,"&gt;"&amp;$B$3)</f>
        <v/>
      </c>
    </row>
    <row r="8">
      <c r="A8" s="12" t="inlineStr">
        <is>
          <t>Média das entradas</t>
        </is>
      </c>
      <c r="B8" s="11">
        <f>IFERROR(AVERAGE('Caixa Diário'!$H$2:$H$501),0)</f>
        <v/>
      </c>
    </row>
    <row r="9">
      <c r="A9" s="12" t="inlineStr">
        <is>
          <t>Status do caixa</t>
        </is>
      </c>
      <c r="B9" s="9">
        <f>IF(B6&gt;=0,"Saldo positivo","Atenção: saídas superiores às entradas")</f>
        <v/>
      </c>
    </row>
    <row r="10"/>
    <row r="11"/>
    <row r="12" ht="26" customHeight="1">
      <c r="A12" s="1" t="inlineStr">
        <is>
          <t>Data</t>
        </is>
      </c>
      <c r="B12" s="1" t="inlineStr">
        <is>
          <t>Entradas (R$)</t>
        </is>
      </c>
      <c r="C12" s="1" t="inlineStr">
        <is>
          <t>Saídas (R$)</t>
        </is>
      </c>
      <c r="D12" s="1" t="inlineStr">
        <is>
          <t>Saldo (R$)</t>
        </is>
      </c>
    </row>
    <row r="13">
      <c r="A13" s="25">
        <f>IF(AND($B$2&lt;&gt;"",$B$3&lt;&gt;"",13-12&lt;=$B$3-$B$2+1),$B$2+13-13,"")</f>
        <v/>
      </c>
      <c r="B13" s="8">
        <f>IF(A13="","",SUMIF('Caixa Diário'!$B$2:$B$501,A13,'Caixa Diário'!$H$2:$H$501))</f>
        <v/>
      </c>
      <c r="C13" s="8">
        <f>IF(A13="","",SUMIF('Caixa Diário'!$B$2:$B$501,A13,'Caixa Diário'!$I$2:$I$501))</f>
        <v/>
      </c>
      <c r="D13" s="8">
        <f>IF(A13="","",B13-C13)</f>
        <v/>
      </c>
    </row>
    <row r="14">
      <c r="A14" s="26">
        <f>IF(AND($B$2&lt;&gt;"",$B$3&lt;&gt;"",14-12&lt;=$B$3-$B$2+1),$B$2+14-13,"")</f>
        <v/>
      </c>
      <c r="B14" s="11">
        <f>IF(A14="","",SUMIF('Caixa Diário'!$B$2:$B$501,A14,'Caixa Diário'!$H$2:$H$501))</f>
        <v/>
      </c>
      <c r="C14" s="11">
        <f>IF(A14="","",SUMIF('Caixa Diário'!$B$2:$B$501,A14,'Caixa Diário'!$I$2:$I$501))</f>
        <v/>
      </c>
      <c r="D14" s="11">
        <f>IF(A14="","",B14-C14)</f>
        <v/>
      </c>
    </row>
    <row r="15">
      <c r="A15" s="25">
        <f>IF(AND($B$2&lt;&gt;"",$B$3&lt;&gt;"",15-12&lt;=$B$3-$B$2+1),$B$2+15-13,"")</f>
        <v/>
      </c>
      <c r="B15" s="8">
        <f>IF(A15="","",SUMIF('Caixa Diário'!$B$2:$B$501,A15,'Caixa Diário'!$H$2:$H$501))</f>
        <v/>
      </c>
      <c r="C15" s="8">
        <f>IF(A15="","",SUMIF('Caixa Diário'!$B$2:$B$501,A15,'Caixa Diário'!$I$2:$I$501))</f>
        <v/>
      </c>
      <c r="D15" s="8">
        <f>IF(A15="","",B15-C15)</f>
        <v/>
      </c>
    </row>
    <row r="16">
      <c r="A16" s="26">
        <f>IF(AND($B$2&lt;&gt;"",$B$3&lt;&gt;"",16-12&lt;=$B$3-$B$2+1),$B$2+16-13,"")</f>
        <v/>
      </c>
      <c r="B16" s="11">
        <f>IF(A16="","",SUMIF('Caixa Diário'!$B$2:$B$501,A16,'Caixa Diário'!$H$2:$H$501))</f>
        <v/>
      </c>
      <c r="C16" s="11">
        <f>IF(A16="","",SUMIF('Caixa Diário'!$B$2:$B$501,A16,'Caixa Diário'!$I$2:$I$501))</f>
        <v/>
      </c>
      <c r="D16" s="11">
        <f>IF(A16="","",B16-C16)</f>
        <v/>
      </c>
    </row>
    <row r="17">
      <c r="A17" s="25">
        <f>IF(AND($B$2&lt;&gt;"",$B$3&lt;&gt;"",17-12&lt;=$B$3-$B$2+1),$B$2+17-13,"")</f>
        <v/>
      </c>
      <c r="B17" s="8">
        <f>IF(A17="","",SUMIF('Caixa Diário'!$B$2:$B$501,A17,'Caixa Diário'!$H$2:$H$501))</f>
        <v/>
      </c>
      <c r="C17" s="8">
        <f>IF(A17="","",SUMIF('Caixa Diário'!$B$2:$B$501,A17,'Caixa Diário'!$I$2:$I$501))</f>
        <v/>
      </c>
      <c r="D17" s="8">
        <f>IF(A17="","",B17-C17)</f>
        <v/>
      </c>
    </row>
    <row r="18">
      <c r="A18" s="26">
        <f>IF(AND($B$2&lt;&gt;"",$B$3&lt;&gt;"",18-12&lt;=$B$3-$B$2+1),$B$2+18-13,"")</f>
        <v/>
      </c>
      <c r="B18" s="11">
        <f>IF(A18="","",SUMIF('Caixa Diário'!$B$2:$B$501,A18,'Caixa Diário'!$H$2:$H$501))</f>
        <v/>
      </c>
      <c r="C18" s="11">
        <f>IF(A18="","",SUMIF('Caixa Diário'!$B$2:$B$501,A18,'Caixa Diário'!$I$2:$I$501))</f>
        <v/>
      </c>
      <c r="D18" s="11">
        <f>IF(A18="","",B18-C18)</f>
        <v/>
      </c>
    </row>
    <row r="19">
      <c r="A19" s="25">
        <f>IF(AND($B$2&lt;&gt;"",$B$3&lt;&gt;"",19-12&lt;=$B$3-$B$2+1),$B$2+19-13,"")</f>
        <v/>
      </c>
      <c r="B19" s="8">
        <f>IF(A19="","",SUMIF('Caixa Diário'!$B$2:$B$501,A19,'Caixa Diário'!$H$2:$H$501))</f>
        <v/>
      </c>
      <c r="C19" s="8">
        <f>IF(A19="","",SUMIF('Caixa Diário'!$B$2:$B$501,A19,'Caixa Diário'!$I$2:$I$501))</f>
        <v/>
      </c>
      <c r="D19" s="8">
        <f>IF(A19="","",B19-C19)</f>
        <v/>
      </c>
    </row>
    <row r="20">
      <c r="A20" s="26">
        <f>IF(AND($B$2&lt;&gt;"",$B$3&lt;&gt;"",20-12&lt;=$B$3-$B$2+1),$B$2+20-13,"")</f>
        <v/>
      </c>
      <c r="B20" s="11">
        <f>IF(A20="","",SUMIF('Caixa Diário'!$B$2:$B$501,A20,'Caixa Diário'!$H$2:$H$501))</f>
        <v/>
      </c>
      <c r="C20" s="11">
        <f>IF(A20="","",SUMIF('Caixa Diário'!$B$2:$B$501,A20,'Caixa Diário'!$I$2:$I$501))</f>
        <v/>
      </c>
      <c r="D20" s="11">
        <f>IF(A20="","",B20-C20)</f>
        <v/>
      </c>
    </row>
    <row r="21">
      <c r="A21" s="25">
        <f>IF(AND($B$2&lt;&gt;"",$B$3&lt;&gt;"",21-12&lt;=$B$3-$B$2+1),$B$2+21-13,"")</f>
        <v/>
      </c>
      <c r="B21" s="8">
        <f>IF(A21="","",SUMIF('Caixa Diário'!$B$2:$B$501,A21,'Caixa Diário'!$H$2:$H$501))</f>
        <v/>
      </c>
      <c r="C21" s="8">
        <f>IF(A21="","",SUMIF('Caixa Diário'!$B$2:$B$501,A21,'Caixa Diário'!$I$2:$I$501))</f>
        <v/>
      </c>
      <c r="D21" s="8">
        <f>IF(A21="","",B21-C21)</f>
        <v/>
      </c>
    </row>
    <row r="22">
      <c r="A22" s="26">
        <f>IF(AND($B$2&lt;&gt;"",$B$3&lt;&gt;"",22-12&lt;=$B$3-$B$2+1),$B$2+22-13,"")</f>
        <v/>
      </c>
      <c r="B22" s="11">
        <f>IF(A22="","",SUMIF('Caixa Diário'!$B$2:$B$501,A22,'Caixa Diário'!$H$2:$H$501))</f>
        <v/>
      </c>
      <c r="C22" s="11">
        <f>IF(A22="","",SUMIF('Caixa Diário'!$B$2:$B$501,A22,'Caixa Diário'!$I$2:$I$501))</f>
        <v/>
      </c>
      <c r="D22" s="11">
        <f>IF(A22="","",B22-C22)</f>
        <v/>
      </c>
    </row>
    <row r="23">
      <c r="A23" s="25">
        <f>IF(AND($B$2&lt;&gt;"",$B$3&lt;&gt;"",23-12&lt;=$B$3-$B$2+1),$B$2+23-13,"")</f>
        <v/>
      </c>
      <c r="B23" s="8">
        <f>IF(A23="","",SUMIF('Caixa Diário'!$B$2:$B$501,A23,'Caixa Diário'!$H$2:$H$501))</f>
        <v/>
      </c>
      <c r="C23" s="8">
        <f>IF(A23="","",SUMIF('Caixa Diário'!$B$2:$B$501,A23,'Caixa Diário'!$I$2:$I$501))</f>
        <v/>
      </c>
      <c r="D23" s="8">
        <f>IF(A23="","",B23-C23)</f>
        <v/>
      </c>
    </row>
    <row r="24">
      <c r="A24" s="26">
        <f>IF(AND($B$2&lt;&gt;"",$B$3&lt;&gt;"",24-12&lt;=$B$3-$B$2+1),$B$2+24-13,"")</f>
        <v/>
      </c>
      <c r="B24" s="11">
        <f>IF(A24="","",SUMIF('Caixa Diário'!$B$2:$B$501,A24,'Caixa Diário'!$H$2:$H$501))</f>
        <v/>
      </c>
      <c r="C24" s="11">
        <f>IF(A24="","",SUMIF('Caixa Diário'!$B$2:$B$501,A24,'Caixa Diário'!$I$2:$I$501))</f>
        <v/>
      </c>
      <c r="D24" s="11">
        <f>IF(A24="","",B24-C24)</f>
        <v/>
      </c>
    </row>
    <row r="25">
      <c r="A25" s="25">
        <f>IF(AND($B$2&lt;&gt;"",$B$3&lt;&gt;"",25-12&lt;=$B$3-$B$2+1),$B$2+25-13,"")</f>
        <v/>
      </c>
      <c r="B25" s="8">
        <f>IF(A25="","",SUMIF('Caixa Diário'!$B$2:$B$501,A25,'Caixa Diário'!$H$2:$H$501))</f>
        <v/>
      </c>
      <c r="C25" s="8">
        <f>IF(A25="","",SUMIF('Caixa Diário'!$B$2:$B$501,A25,'Caixa Diário'!$I$2:$I$501))</f>
        <v/>
      </c>
      <c r="D25" s="8">
        <f>IF(A25="","",B25-C25)</f>
        <v/>
      </c>
    </row>
    <row r="26">
      <c r="A26" s="26">
        <f>IF(AND($B$2&lt;&gt;"",$B$3&lt;&gt;"",26-12&lt;=$B$3-$B$2+1),$B$2+26-13,"")</f>
        <v/>
      </c>
      <c r="B26" s="11">
        <f>IF(A26="","",SUMIF('Caixa Diário'!$B$2:$B$501,A26,'Caixa Diário'!$H$2:$H$501))</f>
        <v/>
      </c>
      <c r="C26" s="11">
        <f>IF(A26="","",SUMIF('Caixa Diário'!$B$2:$B$501,A26,'Caixa Diário'!$I$2:$I$501))</f>
        <v/>
      </c>
      <c r="D26" s="11">
        <f>IF(A26="","",B26-C26)</f>
        <v/>
      </c>
    </row>
    <row r="27">
      <c r="A27" s="25">
        <f>IF(AND($B$2&lt;&gt;"",$B$3&lt;&gt;"",27-12&lt;=$B$3-$B$2+1),$B$2+27-13,"")</f>
        <v/>
      </c>
      <c r="B27" s="8">
        <f>IF(A27="","",SUMIF('Caixa Diário'!$B$2:$B$501,A27,'Caixa Diário'!$H$2:$H$501))</f>
        <v/>
      </c>
      <c r="C27" s="8">
        <f>IF(A27="","",SUMIF('Caixa Diário'!$B$2:$B$501,A27,'Caixa Diário'!$I$2:$I$501))</f>
        <v/>
      </c>
      <c r="D27" s="8">
        <f>IF(A27="","",B27-C27)</f>
        <v/>
      </c>
    </row>
    <row r="28">
      <c r="A28" s="26">
        <f>IF(AND($B$2&lt;&gt;"",$B$3&lt;&gt;"",28-12&lt;=$B$3-$B$2+1),$B$2+28-13,"")</f>
        <v/>
      </c>
      <c r="B28" s="11">
        <f>IF(A28="","",SUMIF('Caixa Diário'!$B$2:$B$501,A28,'Caixa Diário'!$H$2:$H$501))</f>
        <v/>
      </c>
      <c r="C28" s="11">
        <f>IF(A28="","",SUMIF('Caixa Diário'!$B$2:$B$501,A28,'Caixa Diário'!$I$2:$I$501))</f>
        <v/>
      </c>
      <c r="D28" s="11">
        <f>IF(A28="","",B28-C28)</f>
        <v/>
      </c>
    </row>
    <row r="29">
      <c r="A29" s="25">
        <f>IF(AND($B$2&lt;&gt;"",$B$3&lt;&gt;"",29-12&lt;=$B$3-$B$2+1),$B$2+29-13,"")</f>
        <v/>
      </c>
      <c r="B29" s="8">
        <f>IF(A29="","",SUMIF('Caixa Diário'!$B$2:$B$501,A29,'Caixa Diário'!$H$2:$H$501))</f>
        <v/>
      </c>
      <c r="C29" s="8">
        <f>IF(A29="","",SUMIF('Caixa Diário'!$B$2:$B$501,A29,'Caixa Diário'!$I$2:$I$501))</f>
        <v/>
      </c>
      <c r="D29" s="8">
        <f>IF(A29="","",B29-C29)</f>
        <v/>
      </c>
    </row>
    <row r="30">
      <c r="A30" s="26">
        <f>IF(AND($B$2&lt;&gt;"",$B$3&lt;&gt;"",30-12&lt;=$B$3-$B$2+1),$B$2+30-13,"")</f>
        <v/>
      </c>
      <c r="B30" s="11">
        <f>IF(A30="","",SUMIF('Caixa Diário'!$B$2:$B$501,A30,'Caixa Diário'!$H$2:$H$501))</f>
        <v/>
      </c>
      <c r="C30" s="11">
        <f>IF(A30="","",SUMIF('Caixa Diário'!$B$2:$B$501,A30,'Caixa Diário'!$I$2:$I$501))</f>
        <v/>
      </c>
      <c r="D30" s="11">
        <f>IF(A30="","",B30-C30)</f>
        <v/>
      </c>
    </row>
    <row r="31">
      <c r="A31" s="25">
        <f>IF(AND($B$2&lt;&gt;"",$B$3&lt;&gt;"",31-12&lt;=$B$3-$B$2+1),$B$2+31-13,"")</f>
        <v/>
      </c>
      <c r="B31" s="8">
        <f>IF(A31="","",SUMIF('Caixa Diário'!$B$2:$B$501,A31,'Caixa Diário'!$H$2:$H$501))</f>
        <v/>
      </c>
      <c r="C31" s="8">
        <f>IF(A31="","",SUMIF('Caixa Diário'!$B$2:$B$501,A31,'Caixa Diário'!$I$2:$I$501))</f>
        <v/>
      </c>
      <c r="D31" s="8">
        <f>IF(A31="","",B31-C31)</f>
        <v/>
      </c>
    </row>
    <row r="32">
      <c r="A32" s="26">
        <f>IF(AND($B$2&lt;&gt;"",$B$3&lt;&gt;"",32-12&lt;=$B$3-$B$2+1),$B$2+32-13,"")</f>
        <v/>
      </c>
      <c r="B32" s="11">
        <f>IF(A32="","",SUMIF('Caixa Diário'!$B$2:$B$501,A32,'Caixa Diário'!$H$2:$H$501))</f>
        <v/>
      </c>
      <c r="C32" s="11">
        <f>IF(A32="","",SUMIF('Caixa Diário'!$B$2:$B$501,A32,'Caixa Diário'!$I$2:$I$501))</f>
        <v/>
      </c>
      <c r="D32" s="11">
        <f>IF(A32="","",B32-C32)</f>
        <v/>
      </c>
    </row>
    <row r="33">
      <c r="A33" s="25">
        <f>IF(AND($B$2&lt;&gt;"",$B$3&lt;&gt;"",33-12&lt;=$B$3-$B$2+1),$B$2+33-13,"")</f>
        <v/>
      </c>
      <c r="B33" s="8">
        <f>IF(A33="","",SUMIF('Caixa Diário'!$B$2:$B$501,A33,'Caixa Diário'!$H$2:$H$501))</f>
        <v/>
      </c>
      <c r="C33" s="8">
        <f>IF(A33="","",SUMIF('Caixa Diário'!$B$2:$B$501,A33,'Caixa Diário'!$I$2:$I$501))</f>
        <v/>
      </c>
      <c r="D33" s="8">
        <f>IF(A33="","",B33-C33)</f>
        <v/>
      </c>
    </row>
    <row r="34">
      <c r="A34" s="26">
        <f>IF(AND($B$2&lt;&gt;"",$B$3&lt;&gt;"",34-12&lt;=$B$3-$B$2+1),$B$2+34-13,"")</f>
        <v/>
      </c>
      <c r="B34" s="11">
        <f>IF(A34="","",SUMIF('Caixa Diário'!$B$2:$B$501,A34,'Caixa Diário'!$H$2:$H$501))</f>
        <v/>
      </c>
      <c r="C34" s="11">
        <f>IF(A34="","",SUMIF('Caixa Diário'!$B$2:$B$501,A34,'Caixa Diário'!$I$2:$I$501))</f>
        <v/>
      </c>
      <c r="D34" s="11">
        <f>IF(A34="","",B34-C34)</f>
        <v/>
      </c>
    </row>
    <row r="35">
      <c r="A35" s="25">
        <f>IF(AND($B$2&lt;&gt;"",$B$3&lt;&gt;"",35-12&lt;=$B$3-$B$2+1),$B$2+35-13,"")</f>
        <v/>
      </c>
      <c r="B35" s="8">
        <f>IF(A35="","",SUMIF('Caixa Diário'!$B$2:$B$501,A35,'Caixa Diário'!$H$2:$H$501))</f>
        <v/>
      </c>
      <c r="C35" s="8">
        <f>IF(A35="","",SUMIF('Caixa Diário'!$B$2:$B$501,A35,'Caixa Diário'!$I$2:$I$501))</f>
        <v/>
      </c>
      <c r="D35" s="8">
        <f>IF(A35="","",B35-C35)</f>
        <v/>
      </c>
    </row>
    <row r="36">
      <c r="A36" s="26">
        <f>IF(AND($B$2&lt;&gt;"",$B$3&lt;&gt;"",36-12&lt;=$B$3-$B$2+1),$B$2+36-13,"")</f>
        <v/>
      </c>
      <c r="B36" s="11">
        <f>IF(A36="","",SUMIF('Caixa Diário'!$B$2:$B$501,A36,'Caixa Diário'!$H$2:$H$501))</f>
        <v/>
      </c>
      <c r="C36" s="11">
        <f>IF(A36="","",SUMIF('Caixa Diário'!$B$2:$B$501,A36,'Caixa Diário'!$I$2:$I$501))</f>
        <v/>
      </c>
      <c r="D36" s="11">
        <f>IF(A36="","",B36-C36)</f>
        <v/>
      </c>
    </row>
    <row r="37">
      <c r="A37" s="25">
        <f>IF(AND($B$2&lt;&gt;"",$B$3&lt;&gt;"",37-12&lt;=$B$3-$B$2+1),$B$2+37-13,"")</f>
        <v/>
      </c>
      <c r="B37" s="8">
        <f>IF(A37="","",SUMIF('Caixa Diário'!$B$2:$B$501,A37,'Caixa Diário'!$H$2:$H$501))</f>
        <v/>
      </c>
      <c r="C37" s="8">
        <f>IF(A37="","",SUMIF('Caixa Diário'!$B$2:$B$501,A37,'Caixa Diário'!$I$2:$I$501))</f>
        <v/>
      </c>
      <c r="D37" s="8">
        <f>IF(A37="","",B37-C37)</f>
        <v/>
      </c>
    </row>
    <row r="38">
      <c r="A38" s="26">
        <f>IF(AND($B$2&lt;&gt;"",$B$3&lt;&gt;"",38-12&lt;=$B$3-$B$2+1),$B$2+38-13,"")</f>
        <v/>
      </c>
      <c r="B38" s="11">
        <f>IF(A38="","",SUMIF('Caixa Diário'!$B$2:$B$501,A38,'Caixa Diário'!$H$2:$H$501))</f>
        <v/>
      </c>
      <c r="C38" s="11">
        <f>IF(A38="","",SUMIF('Caixa Diário'!$B$2:$B$501,A38,'Caixa Diário'!$I$2:$I$501))</f>
        <v/>
      </c>
      <c r="D38" s="11">
        <f>IF(A38="","",B38-C38)</f>
        <v/>
      </c>
    </row>
    <row r="39">
      <c r="A39" s="25">
        <f>IF(AND($B$2&lt;&gt;"",$B$3&lt;&gt;"",39-12&lt;=$B$3-$B$2+1),$B$2+39-13,"")</f>
        <v/>
      </c>
      <c r="B39" s="8">
        <f>IF(A39="","",SUMIF('Caixa Diário'!$B$2:$B$501,A39,'Caixa Diário'!$H$2:$H$501))</f>
        <v/>
      </c>
      <c r="C39" s="8">
        <f>IF(A39="","",SUMIF('Caixa Diário'!$B$2:$B$501,A39,'Caixa Diário'!$I$2:$I$501))</f>
        <v/>
      </c>
      <c r="D39" s="8">
        <f>IF(A39="","",B39-C39)</f>
        <v/>
      </c>
    </row>
    <row r="40">
      <c r="A40" s="26">
        <f>IF(AND($B$2&lt;&gt;"",$B$3&lt;&gt;"",40-12&lt;=$B$3-$B$2+1),$B$2+40-13,"")</f>
        <v/>
      </c>
      <c r="B40" s="11">
        <f>IF(A40="","",SUMIF('Caixa Diário'!$B$2:$B$501,A40,'Caixa Diário'!$H$2:$H$501))</f>
        <v/>
      </c>
      <c r="C40" s="11">
        <f>IF(A40="","",SUMIF('Caixa Diário'!$B$2:$B$501,A40,'Caixa Diário'!$I$2:$I$501))</f>
        <v/>
      </c>
      <c r="D40" s="11">
        <f>IF(A40="","",B40-C40)</f>
        <v/>
      </c>
    </row>
    <row r="41">
      <c r="A41" s="25">
        <f>IF(AND($B$2&lt;&gt;"",$B$3&lt;&gt;"",41-12&lt;=$B$3-$B$2+1),$B$2+41-13,"")</f>
        <v/>
      </c>
      <c r="B41" s="8">
        <f>IF(A41="","",SUMIF('Caixa Diário'!$B$2:$B$501,A41,'Caixa Diário'!$H$2:$H$501))</f>
        <v/>
      </c>
      <c r="C41" s="8">
        <f>IF(A41="","",SUMIF('Caixa Diário'!$B$2:$B$501,A41,'Caixa Diário'!$I$2:$I$501))</f>
        <v/>
      </c>
      <c r="D41" s="8">
        <f>IF(A41="","",B41-C41)</f>
        <v/>
      </c>
    </row>
    <row r="42">
      <c r="A42" s="26">
        <f>IF(AND($B$2&lt;&gt;"",$B$3&lt;&gt;"",42-12&lt;=$B$3-$B$2+1),$B$2+42-13,"")</f>
        <v/>
      </c>
      <c r="B42" s="11">
        <f>IF(A42="","",SUMIF('Caixa Diário'!$B$2:$B$501,A42,'Caixa Diário'!$H$2:$H$501))</f>
        <v/>
      </c>
      <c r="C42" s="11">
        <f>IF(A42="","",SUMIF('Caixa Diário'!$B$2:$B$501,A42,'Caixa Diário'!$I$2:$I$501))</f>
        <v/>
      </c>
      <c r="D42" s="11">
        <f>IF(A42="","",B42-C42)</f>
        <v/>
      </c>
    </row>
    <row r="43">
      <c r="A43" s="25">
        <f>IF(AND($B$2&lt;&gt;"",$B$3&lt;&gt;"",43-12&lt;=$B$3-$B$2+1),$B$2+43-13,"")</f>
        <v/>
      </c>
      <c r="B43" s="8">
        <f>IF(A43="","",SUMIF('Caixa Diário'!$B$2:$B$501,A43,'Caixa Diário'!$H$2:$H$501))</f>
        <v/>
      </c>
      <c r="C43" s="8">
        <f>IF(A43="","",SUMIF('Caixa Diário'!$B$2:$B$501,A43,'Caixa Diário'!$I$2:$I$501))</f>
        <v/>
      </c>
      <c r="D43" s="8">
        <f>IF(A43="","",B43-C43)</f>
        <v/>
      </c>
    </row>
    <row r="44">
      <c r="A44" s="26">
        <f>IF(AND($B$2&lt;&gt;"",$B$3&lt;&gt;"",44-12&lt;=$B$3-$B$2+1),$B$2+44-13,"")</f>
        <v/>
      </c>
      <c r="B44" s="11">
        <f>IF(A44="","",SUMIF('Caixa Diário'!$B$2:$B$501,A44,'Caixa Diário'!$H$2:$H$501))</f>
        <v/>
      </c>
      <c r="C44" s="11">
        <f>IF(A44="","",SUMIF('Caixa Diário'!$B$2:$B$501,A44,'Caixa Diário'!$I$2:$I$501))</f>
        <v/>
      </c>
      <c r="D44" s="11">
        <f>IF(A44="","",B44-C44)</f>
        <v/>
      </c>
    </row>
    <row r="45">
      <c r="A45" s="25">
        <f>IF(AND($B$2&lt;&gt;"",$B$3&lt;&gt;"",45-12&lt;=$B$3-$B$2+1),$B$2+45-13,"")</f>
        <v/>
      </c>
      <c r="B45" s="8">
        <f>IF(A45="","",SUMIF('Caixa Diário'!$B$2:$B$501,A45,'Caixa Diário'!$H$2:$H$501))</f>
        <v/>
      </c>
      <c r="C45" s="8">
        <f>IF(A45="","",SUMIF('Caixa Diário'!$B$2:$B$501,A45,'Caixa Diário'!$I$2:$I$501))</f>
        <v/>
      </c>
      <c r="D45" s="8">
        <f>IF(A45="","",B45-C45)</f>
        <v/>
      </c>
    </row>
    <row r="46">
      <c r="A46" s="26">
        <f>IF(AND($B$2&lt;&gt;"",$B$3&lt;&gt;"",46-12&lt;=$B$3-$B$2+1),$B$2+46-13,"")</f>
        <v/>
      </c>
      <c r="B46" s="11">
        <f>IF(A46="","",SUMIF('Caixa Diário'!$B$2:$B$501,A46,'Caixa Diário'!$H$2:$H$501))</f>
        <v/>
      </c>
      <c r="C46" s="11">
        <f>IF(A46="","",SUMIF('Caixa Diário'!$B$2:$B$501,A46,'Caixa Diário'!$I$2:$I$501))</f>
        <v/>
      </c>
      <c r="D46" s="11">
        <f>IF(A46="","",B46-C46)</f>
        <v/>
      </c>
    </row>
    <row r="47">
      <c r="A47" s="25">
        <f>IF(AND($B$2&lt;&gt;"",$B$3&lt;&gt;"",47-12&lt;=$B$3-$B$2+1),$B$2+47-13,"")</f>
        <v/>
      </c>
      <c r="B47" s="8">
        <f>IF(A47="","",SUMIF('Caixa Diário'!$B$2:$B$501,A47,'Caixa Diário'!$H$2:$H$501))</f>
        <v/>
      </c>
      <c r="C47" s="8">
        <f>IF(A47="","",SUMIF('Caixa Diário'!$B$2:$B$501,A47,'Caixa Diário'!$I$2:$I$501))</f>
        <v/>
      </c>
      <c r="D47" s="8">
        <f>IF(A47="","",B47-C47)</f>
        <v/>
      </c>
    </row>
    <row r="48">
      <c r="A48" s="26">
        <f>IF(AND($B$2&lt;&gt;"",$B$3&lt;&gt;"",48-12&lt;=$B$3-$B$2+1),$B$2+48-13,"")</f>
        <v/>
      </c>
      <c r="B48" s="11">
        <f>IF(A48="","",SUMIF('Caixa Diário'!$B$2:$B$501,A48,'Caixa Diário'!$H$2:$H$501))</f>
        <v/>
      </c>
      <c r="C48" s="11">
        <f>IF(A48="","",SUMIF('Caixa Diário'!$B$2:$B$501,A48,'Caixa Diário'!$I$2:$I$501))</f>
        <v/>
      </c>
      <c r="D48" s="11">
        <f>IF(A48="","",B48-C48)</f>
        <v/>
      </c>
    </row>
    <row r="49">
      <c r="A49" s="25">
        <f>IF(AND($B$2&lt;&gt;"",$B$3&lt;&gt;"",49-12&lt;=$B$3-$B$2+1),$B$2+49-13,"")</f>
        <v/>
      </c>
      <c r="B49" s="8">
        <f>IF(A49="","",SUMIF('Caixa Diário'!$B$2:$B$501,A49,'Caixa Diário'!$H$2:$H$501))</f>
        <v/>
      </c>
      <c r="C49" s="8">
        <f>IF(A49="","",SUMIF('Caixa Diário'!$B$2:$B$501,A49,'Caixa Diário'!$I$2:$I$501))</f>
        <v/>
      </c>
      <c r="D49" s="8">
        <f>IF(A49="","",B49-C49)</f>
        <v/>
      </c>
    </row>
    <row r="50">
      <c r="A50" s="26">
        <f>IF(AND($B$2&lt;&gt;"",$B$3&lt;&gt;"",50-12&lt;=$B$3-$B$2+1),$B$2+50-13,"")</f>
        <v/>
      </c>
      <c r="B50" s="11">
        <f>IF(A50="","",SUMIF('Caixa Diário'!$B$2:$B$501,A50,'Caixa Diário'!$H$2:$H$501))</f>
        <v/>
      </c>
      <c r="C50" s="11">
        <f>IF(A50="","",SUMIF('Caixa Diário'!$B$2:$B$501,A50,'Caixa Diário'!$I$2:$I$501))</f>
        <v/>
      </c>
      <c r="D50" s="11">
        <f>IF(A50="","",B50-C50)</f>
        <v/>
      </c>
    </row>
    <row r="51">
      <c r="A51" s="25">
        <f>IF(AND($B$2&lt;&gt;"",$B$3&lt;&gt;"",51-12&lt;=$B$3-$B$2+1),$B$2+51-13,"")</f>
        <v/>
      </c>
      <c r="B51" s="8">
        <f>IF(A51="","",SUMIF('Caixa Diário'!$B$2:$B$501,A51,'Caixa Diário'!$H$2:$H$501))</f>
        <v/>
      </c>
      <c r="C51" s="8">
        <f>IF(A51="","",SUMIF('Caixa Diário'!$B$2:$B$501,A51,'Caixa Diário'!$I$2:$I$501))</f>
        <v/>
      </c>
      <c r="D51" s="8">
        <f>IF(A51="","",B51-C51)</f>
        <v/>
      </c>
    </row>
    <row r="52">
      <c r="A52" s="26">
        <f>IF(AND($B$2&lt;&gt;"",$B$3&lt;&gt;"",52-12&lt;=$B$3-$B$2+1),$B$2+52-13,"")</f>
        <v/>
      </c>
      <c r="B52" s="11">
        <f>IF(A52="","",SUMIF('Caixa Diário'!$B$2:$B$501,A52,'Caixa Diário'!$H$2:$H$501))</f>
        <v/>
      </c>
      <c r="C52" s="11">
        <f>IF(A52="","",SUMIF('Caixa Diário'!$B$2:$B$501,A52,'Caixa Diário'!$I$2:$I$501))</f>
        <v/>
      </c>
      <c r="D52" s="11">
        <f>IF(A52="","",B52-C52)</f>
        <v/>
      </c>
    </row>
    <row r="53">
      <c r="A53" s="25">
        <f>IF(AND($B$2&lt;&gt;"",$B$3&lt;&gt;"",53-12&lt;=$B$3-$B$2+1),$B$2+53-13,"")</f>
        <v/>
      </c>
      <c r="B53" s="8">
        <f>IF(A53="","",SUMIF('Caixa Diário'!$B$2:$B$501,A53,'Caixa Diário'!$H$2:$H$501))</f>
        <v/>
      </c>
      <c r="C53" s="8">
        <f>IF(A53="","",SUMIF('Caixa Diário'!$B$2:$B$501,A53,'Caixa Diário'!$I$2:$I$501))</f>
        <v/>
      </c>
      <c r="D53" s="8">
        <f>IF(A53="","",B53-C53)</f>
        <v/>
      </c>
    </row>
    <row r="54">
      <c r="A54" s="26">
        <f>IF(AND($B$2&lt;&gt;"",$B$3&lt;&gt;"",54-12&lt;=$B$3-$B$2+1),$B$2+54-13,"")</f>
        <v/>
      </c>
      <c r="B54" s="11">
        <f>IF(A54="","",SUMIF('Caixa Diário'!$B$2:$B$501,A54,'Caixa Diário'!$H$2:$H$501))</f>
        <v/>
      </c>
      <c r="C54" s="11">
        <f>IF(A54="","",SUMIF('Caixa Diário'!$B$2:$B$501,A54,'Caixa Diário'!$I$2:$I$501))</f>
        <v/>
      </c>
      <c r="D54" s="11">
        <f>IF(A54="","",B54-C54)</f>
        <v/>
      </c>
    </row>
    <row r="55">
      <c r="A55" s="25">
        <f>IF(AND($B$2&lt;&gt;"",$B$3&lt;&gt;"",55-12&lt;=$B$3-$B$2+1),$B$2+55-13,"")</f>
        <v/>
      </c>
      <c r="B55" s="8">
        <f>IF(A55="","",SUMIF('Caixa Diário'!$B$2:$B$501,A55,'Caixa Diário'!$H$2:$H$501))</f>
        <v/>
      </c>
      <c r="C55" s="8">
        <f>IF(A55="","",SUMIF('Caixa Diário'!$B$2:$B$501,A55,'Caixa Diário'!$I$2:$I$501))</f>
        <v/>
      </c>
      <c r="D55" s="8">
        <f>IF(A55="","",B55-C55)</f>
        <v/>
      </c>
    </row>
    <row r="56">
      <c r="A56" s="26">
        <f>IF(AND($B$2&lt;&gt;"",$B$3&lt;&gt;"",56-12&lt;=$B$3-$B$2+1),$B$2+56-13,"")</f>
        <v/>
      </c>
      <c r="B56" s="11">
        <f>IF(A56="","",SUMIF('Caixa Diário'!$B$2:$B$501,A56,'Caixa Diário'!$H$2:$H$501))</f>
        <v/>
      </c>
      <c r="C56" s="11">
        <f>IF(A56="","",SUMIF('Caixa Diário'!$B$2:$B$501,A56,'Caixa Diário'!$I$2:$I$501))</f>
        <v/>
      </c>
      <c r="D56" s="11">
        <f>IF(A56="","",B56-C56)</f>
        <v/>
      </c>
    </row>
    <row r="57">
      <c r="A57" s="25">
        <f>IF(AND($B$2&lt;&gt;"",$B$3&lt;&gt;"",57-12&lt;=$B$3-$B$2+1),$B$2+57-13,"")</f>
        <v/>
      </c>
      <c r="B57" s="8">
        <f>IF(A57="","",SUMIF('Caixa Diário'!$B$2:$B$501,A57,'Caixa Diário'!$H$2:$H$501))</f>
        <v/>
      </c>
      <c r="C57" s="8">
        <f>IF(A57="","",SUMIF('Caixa Diário'!$B$2:$B$501,A57,'Caixa Diário'!$I$2:$I$501))</f>
        <v/>
      </c>
      <c r="D57" s="8">
        <f>IF(A57="","",B57-C57)</f>
        <v/>
      </c>
    </row>
    <row r="58">
      <c r="A58" s="26">
        <f>IF(AND($B$2&lt;&gt;"",$B$3&lt;&gt;"",58-12&lt;=$B$3-$B$2+1),$B$2+58-13,"")</f>
        <v/>
      </c>
      <c r="B58" s="11">
        <f>IF(A58="","",SUMIF('Caixa Diário'!$B$2:$B$501,A58,'Caixa Diário'!$H$2:$H$501))</f>
        <v/>
      </c>
      <c r="C58" s="11">
        <f>IF(A58="","",SUMIF('Caixa Diário'!$B$2:$B$501,A58,'Caixa Diário'!$I$2:$I$501))</f>
        <v/>
      </c>
      <c r="D58" s="11">
        <f>IF(A58="","",B58-C58)</f>
        <v/>
      </c>
    </row>
    <row r="59">
      <c r="A59" s="25">
        <f>IF(AND($B$2&lt;&gt;"",$B$3&lt;&gt;"",59-12&lt;=$B$3-$B$2+1),$B$2+59-13,"")</f>
        <v/>
      </c>
      <c r="B59" s="8">
        <f>IF(A59="","",SUMIF('Caixa Diário'!$B$2:$B$501,A59,'Caixa Diário'!$H$2:$H$501))</f>
        <v/>
      </c>
      <c r="C59" s="8">
        <f>IF(A59="","",SUMIF('Caixa Diário'!$B$2:$B$501,A59,'Caixa Diário'!$I$2:$I$501))</f>
        <v/>
      </c>
      <c r="D59" s="8">
        <f>IF(A59="","",B59-C59)</f>
        <v/>
      </c>
    </row>
    <row r="60">
      <c r="A60" s="26">
        <f>IF(AND($B$2&lt;&gt;"",$B$3&lt;&gt;"",60-12&lt;=$B$3-$B$2+1),$B$2+60-13,"")</f>
        <v/>
      </c>
      <c r="B60" s="11">
        <f>IF(A60="","",SUMIF('Caixa Diário'!$B$2:$B$501,A60,'Caixa Diário'!$H$2:$H$501))</f>
        <v/>
      </c>
      <c r="C60" s="11">
        <f>IF(A60="","",SUMIF('Caixa Diário'!$B$2:$B$501,A60,'Caixa Diário'!$I$2:$I$501))</f>
        <v/>
      </c>
      <c r="D60" s="11">
        <f>IF(A60="","",B60-C60)</f>
        <v/>
      </c>
    </row>
    <row r="61">
      <c r="A61" s="25">
        <f>IF(AND($B$2&lt;&gt;"",$B$3&lt;&gt;"",61-12&lt;=$B$3-$B$2+1),$B$2+61-13,"")</f>
        <v/>
      </c>
      <c r="B61" s="8">
        <f>IF(A61="","",SUMIF('Caixa Diário'!$B$2:$B$501,A61,'Caixa Diário'!$H$2:$H$501))</f>
        <v/>
      </c>
      <c r="C61" s="8">
        <f>IF(A61="","",SUMIF('Caixa Diário'!$B$2:$B$501,A61,'Caixa Diário'!$I$2:$I$501))</f>
        <v/>
      </c>
      <c r="D61" s="8">
        <f>IF(A61="","",B61-C61)</f>
        <v/>
      </c>
    </row>
    <row r="62">
      <c r="A62" s="26">
        <f>IF(AND($B$2&lt;&gt;"",$B$3&lt;&gt;"",62-12&lt;=$B$3-$B$2+1),$B$2+62-13,"")</f>
        <v/>
      </c>
      <c r="B62" s="11">
        <f>IF(A62="","",SUMIF('Caixa Diário'!$B$2:$B$501,A62,'Caixa Diário'!$H$2:$H$501))</f>
        <v/>
      </c>
      <c r="C62" s="11">
        <f>IF(A62="","",SUMIF('Caixa Diário'!$B$2:$B$501,A62,'Caixa Diário'!$I$2:$I$501))</f>
        <v/>
      </c>
      <c r="D62" s="11">
        <f>IF(A62="","",B62-C62)</f>
        <v/>
      </c>
    </row>
    <row r="63">
      <c r="A63" s="25">
        <f>IF(AND($B$2&lt;&gt;"",$B$3&lt;&gt;"",63-12&lt;=$B$3-$B$2+1),$B$2+63-13,"")</f>
        <v/>
      </c>
      <c r="B63" s="8">
        <f>IF(A63="","",SUMIF('Caixa Diário'!$B$2:$B$501,A63,'Caixa Diário'!$H$2:$H$501))</f>
        <v/>
      </c>
      <c r="C63" s="8">
        <f>IF(A63="","",SUMIF('Caixa Diário'!$B$2:$B$501,A63,'Caixa Diário'!$I$2:$I$501))</f>
        <v/>
      </c>
      <c r="D63" s="8">
        <f>IF(A63="","",B63-C63)</f>
        <v/>
      </c>
    </row>
    <row r="64">
      <c r="A64" s="26">
        <f>IF(AND($B$2&lt;&gt;"",$B$3&lt;&gt;"",64-12&lt;=$B$3-$B$2+1),$B$2+64-13,"")</f>
        <v/>
      </c>
      <c r="B64" s="11">
        <f>IF(A64="","",SUMIF('Caixa Diário'!$B$2:$B$501,A64,'Caixa Diário'!$H$2:$H$501))</f>
        <v/>
      </c>
      <c r="C64" s="11">
        <f>IF(A64="","",SUMIF('Caixa Diário'!$B$2:$B$501,A64,'Caixa Diário'!$I$2:$I$501))</f>
        <v/>
      </c>
      <c r="D64" s="11">
        <f>IF(A64="","",B64-C64)</f>
        <v/>
      </c>
    </row>
    <row r="65">
      <c r="A65" s="25">
        <f>IF(AND($B$2&lt;&gt;"",$B$3&lt;&gt;"",65-12&lt;=$B$3-$B$2+1),$B$2+65-13,"")</f>
        <v/>
      </c>
      <c r="B65" s="8">
        <f>IF(A65="","",SUMIF('Caixa Diário'!$B$2:$B$501,A65,'Caixa Diário'!$H$2:$H$501))</f>
        <v/>
      </c>
      <c r="C65" s="8">
        <f>IF(A65="","",SUMIF('Caixa Diário'!$B$2:$B$501,A65,'Caixa Diário'!$I$2:$I$501))</f>
        <v/>
      </c>
      <c r="D65" s="8">
        <f>IF(A65="","",B65-C65)</f>
        <v/>
      </c>
    </row>
    <row r="66">
      <c r="A66" s="26">
        <f>IF(AND($B$2&lt;&gt;"",$B$3&lt;&gt;"",66-12&lt;=$B$3-$B$2+1),$B$2+66-13,"")</f>
        <v/>
      </c>
      <c r="B66" s="11">
        <f>IF(A66="","",SUMIF('Caixa Diário'!$B$2:$B$501,A66,'Caixa Diário'!$H$2:$H$501))</f>
        <v/>
      </c>
      <c r="C66" s="11">
        <f>IF(A66="","",SUMIF('Caixa Diário'!$B$2:$B$501,A66,'Caixa Diário'!$I$2:$I$501))</f>
        <v/>
      </c>
      <c r="D66" s="11">
        <f>IF(A66="","",B66-C66)</f>
        <v/>
      </c>
    </row>
    <row r="67">
      <c r="A67" s="25">
        <f>IF(AND($B$2&lt;&gt;"",$B$3&lt;&gt;"",67-12&lt;=$B$3-$B$2+1),$B$2+67-13,"")</f>
        <v/>
      </c>
      <c r="B67" s="8">
        <f>IF(A67="","",SUMIF('Caixa Diário'!$B$2:$B$501,A67,'Caixa Diário'!$H$2:$H$501))</f>
        <v/>
      </c>
      <c r="C67" s="8">
        <f>IF(A67="","",SUMIF('Caixa Diário'!$B$2:$B$501,A67,'Caixa Diário'!$I$2:$I$501))</f>
        <v/>
      </c>
      <c r="D67" s="8">
        <f>IF(A67="","",B67-C67)</f>
        <v/>
      </c>
    </row>
    <row r="68">
      <c r="A68" s="26">
        <f>IF(AND($B$2&lt;&gt;"",$B$3&lt;&gt;"",68-12&lt;=$B$3-$B$2+1),$B$2+68-13,"")</f>
        <v/>
      </c>
      <c r="B68" s="11">
        <f>IF(A68="","",SUMIF('Caixa Diário'!$B$2:$B$501,A68,'Caixa Diário'!$H$2:$H$501))</f>
        <v/>
      </c>
      <c r="C68" s="11">
        <f>IF(A68="","",SUMIF('Caixa Diário'!$B$2:$B$501,A68,'Caixa Diário'!$I$2:$I$501))</f>
        <v/>
      </c>
      <c r="D68" s="11">
        <f>IF(A68="","",B68-C68)</f>
        <v/>
      </c>
    </row>
    <row r="69">
      <c r="A69" s="25">
        <f>IF(AND($B$2&lt;&gt;"",$B$3&lt;&gt;"",69-12&lt;=$B$3-$B$2+1),$B$2+69-13,"")</f>
        <v/>
      </c>
      <c r="B69" s="8">
        <f>IF(A69="","",SUMIF('Caixa Diário'!$B$2:$B$501,A69,'Caixa Diário'!$H$2:$H$501))</f>
        <v/>
      </c>
      <c r="C69" s="8">
        <f>IF(A69="","",SUMIF('Caixa Diário'!$B$2:$B$501,A69,'Caixa Diário'!$I$2:$I$501))</f>
        <v/>
      </c>
      <c r="D69" s="8">
        <f>IF(A69="","",B69-C69)</f>
        <v/>
      </c>
    </row>
    <row r="70">
      <c r="A70" s="26">
        <f>IF(AND($B$2&lt;&gt;"",$B$3&lt;&gt;"",70-12&lt;=$B$3-$B$2+1),$B$2+70-13,"")</f>
        <v/>
      </c>
      <c r="B70" s="11">
        <f>IF(A70="","",SUMIF('Caixa Diário'!$B$2:$B$501,A70,'Caixa Diário'!$H$2:$H$501))</f>
        <v/>
      </c>
      <c r="C70" s="11">
        <f>IF(A70="","",SUMIF('Caixa Diário'!$B$2:$B$501,A70,'Caixa Diário'!$I$2:$I$501))</f>
        <v/>
      </c>
      <c r="D70" s="11">
        <f>IF(A70="","",B70-C70)</f>
        <v/>
      </c>
    </row>
    <row r="71">
      <c r="A71" s="25">
        <f>IF(AND($B$2&lt;&gt;"",$B$3&lt;&gt;"",71-12&lt;=$B$3-$B$2+1),$B$2+71-13,"")</f>
        <v/>
      </c>
      <c r="B71" s="8">
        <f>IF(A71="","",SUMIF('Caixa Diário'!$B$2:$B$501,A71,'Caixa Diário'!$H$2:$H$501))</f>
        <v/>
      </c>
      <c r="C71" s="8">
        <f>IF(A71="","",SUMIF('Caixa Diário'!$B$2:$B$501,A71,'Caixa Diário'!$I$2:$I$501))</f>
        <v/>
      </c>
      <c r="D71" s="8">
        <f>IF(A71="","",B71-C71)</f>
        <v/>
      </c>
    </row>
    <row r="72">
      <c r="A72" s="26">
        <f>IF(AND($B$2&lt;&gt;"",$B$3&lt;&gt;"",72-12&lt;=$B$3-$B$2+1),$B$2+72-13,"")</f>
        <v/>
      </c>
      <c r="B72" s="11">
        <f>IF(A72="","",SUMIF('Caixa Diário'!$B$2:$B$501,A72,'Caixa Diário'!$H$2:$H$501))</f>
        <v/>
      </c>
      <c r="C72" s="11">
        <f>IF(A72="","",SUMIF('Caixa Diário'!$B$2:$B$501,A72,'Caixa Diário'!$I$2:$I$501))</f>
        <v/>
      </c>
      <c r="D72" s="11">
        <f>IF(A72="","",B72-C72)</f>
        <v/>
      </c>
    </row>
    <row r="73">
      <c r="A73" s="25">
        <f>IF(AND($B$2&lt;&gt;"",$B$3&lt;&gt;"",73-12&lt;=$B$3-$B$2+1),$B$2+73-13,"")</f>
        <v/>
      </c>
      <c r="B73" s="8">
        <f>IF(A73="","",SUMIF('Caixa Diário'!$B$2:$B$501,A73,'Caixa Diário'!$H$2:$H$501))</f>
        <v/>
      </c>
      <c r="C73" s="8">
        <f>IF(A73="","",SUMIF('Caixa Diário'!$B$2:$B$501,A73,'Caixa Diário'!$I$2:$I$501))</f>
        <v/>
      </c>
      <c r="D73" s="8">
        <f>IF(A73="","",B73-C73)</f>
        <v/>
      </c>
    </row>
    <row r="74">
      <c r="A74" s="26">
        <f>IF(AND($B$2&lt;&gt;"",$B$3&lt;&gt;"",74-12&lt;=$B$3-$B$2+1),$B$2+74-13,"")</f>
        <v/>
      </c>
      <c r="B74" s="11">
        <f>IF(A74="","",SUMIF('Caixa Diário'!$B$2:$B$501,A74,'Caixa Diário'!$H$2:$H$501))</f>
        <v/>
      </c>
      <c r="C74" s="11">
        <f>IF(A74="","",SUMIF('Caixa Diário'!$B$2:$B$501,A74,'Caixa Diário'!$I$2:$I$501))</f>
        <v/>
      </c>
      <c r="D74" s="11">
        <f>IF(A74="","",B74-C74)</f>
        <v/>
      </c>
    </row>
    <row r="75">
      <c r="A75" s="25">
        <f>IF(AND($B$2&lt;&gt;"",$B$3&lt;&gt;"",75-12&lt;=$B$3-$B$2+1),$B$2+75-13,"")</f>
        <v/>
      </c>
      <c r="B75" s="8">
        <f>IF(A75="","",SUMIF('Caixa Diário'!$B$2:$B$501,A75,'Caixa Diário'!$H$2:$H$501))</f>
        <v/>
      </c>
      <c r="C75" s="8">
        <f>IF(A75="","",SUMIF('Caixa Diário'!$B$2:$B$501,A75,'Caixa Diário'!$I$2:$I$501))</f>
        <v/>
      </c>
      <c r="D75" s="8">
        <f>IF(A75="","",B75-C75)</f>
        <v/>
      </c>
    </row>
    <row r="76">
      <c r="A76" s="26">
        <f>IF(AND($B$2&lt;&gt;"",$B$3&lt;&gt;"",76-12&lt;=$B$3-$B$2+1),$B$2+76-13,"")</f>
        <v/>
      </c>
      <c r="B76" s="11">
        <f>IF(A76="","",SUMIF('Caixa Diário'!$B$2:$B$501,A76,'Caixa Diário'!$H$2:$H$501))</f>
        <v/>
      </c>
      <c r="C76" s="11">
        <f>IF(A76="","",SUMIF('Caixa Diário'!$B$2:$B$501,A76,'Caixa Diário'!$I$2:$I$501))</f>
        <v/>
      </c>
      <c r="D76" s="11">
        <f>IF(A76="","",B76-C76)</f>
        <v/>
      </c>
    </row>
    <row r="77">
      <c r="A77" s="25">
        <f>IF(AND($B$2&lt;&gt;"",$B$3&lt;&gt;"",77-12&lt;=$B$3-$B$2+1),$B$2+77-13,"")</f>
        <v/>
      </c>
      <c r="B77" s="8">
        <f>IF(A77="","",SUMIF('Caixa Diário'!$B$2:$B$501,A77,'Caixa Diário'!$H$2:$H$501))</f>
        <v/>
      </c>
      <c r="C77" s="8">
        <f>IF(A77="","",SUMIF('Caixa Diário'!$B$2:$B$501,A77,'Caixa Diário'!$I$2:$I$501))</f>
        <v/>
      </c>
      <c r="D77" s="8">
        <f>IF(A77="","",B77-C77)</f>
        <v/>
      </c>
    </row>
    <row r="78">
      <c r="A78" s="26">
        <f>IF(AND($B$2&lt;&gt;"",$B$3&lt;&gt;"",78-12&lt;=$B$3-$B$2+1),$B$2+78-13,"")</f>
        <v/>
      </c>
      <c r="B78" s="11">
        <f>IF(A78="","",SUMIF('Caixa Diário'!$B$2:$B$501,A78,'Caixa Diário'!$H$2:$H$501))</f>
        <v/>
      </c>
      <c r="C78" s="11">
        <f>IF(A78="","",SUMIF('Caixa Diário'!$B$2:$B$501,A78,'Caixa Diário'!$I$2:$I$501))</f>
        <v/>
      </c>
      <c r="D78" s="11">
        <f>IF(A78="","",B78-C78)</f>
        <v/>
      </c>
    </row>
    <row r="79">
      <c r="A79" s="25">
        <f>IF(AND($B$2&lt;&gt;"",$B$3&lt;&gt;"",79-12&lt;=$B$3-$B$2+1),$B$2+79-13,"")</f>
        <v/>
      </c>
      <c r="B79" s="8">
        <f>IF(A79="","",SUMIF('Caixa Diário'!$B$2:$B$501,A79,'Caixa Diário'!$H$2:$H$501))</f>
        <v/>
      </c>
      <c r="C79" s="8">
        <f>IF(A79="","",SUMIF('Caixa Diário'!$B$2:$B$501,A79,'Caixa Diário'!$I$2:$I$501))</f>
        <v/>
      </c>
      <c r="D79" s="8">
        <f>IF(A79="","",B79-C79)</f>
        <v/>
      </c>
    </row>
    <row r="80">
      <c r="A80" s="26">
        <f>IF(AND($B$2&lt;&gt;"",$B$3&lt;&gt;"",80-12&lt;=$B$3-$B$2+1),$B$2+80-13,"")</f>
        <v/>
      </c>
      <c r="B80" s="11">
        <f>IF(A80="","",SUMIF('Caixa Diário'!$B$2:$B$501,A80,'Caixa Diário'!$H$2:$H$501))</f>
        <v/>
      </c>
      <c r="C80" s="11">
        <f>IF(A80="","",SUMIF('Caixa Diário'!$B$2:$B$501,A80,'Caixa Diário'!$I$2:$I$501))</f>
        <v/>
      </c>
      <c r="D80" s="11">
        <f>IF(A80="","",B80-C80)</f>
        <v/>
      </c>
    </row>
    <row r="81">
      <c r="A81" s="25">
        <f>IF(AND($B$2&lt;&gt;"",$B$3&lt;&gt;"",81-12&lt;=$B$3-$B$2+1),$B$2+81-13,"")</f>
        <v/>
      </c>
      <c r="B81" s="8">
        <f>IF(A81="","",SUMIF('Caixa Diário'!$B$2:$B$501,A81,'Caixa Diário'!$H$2:$H$501))</f>
        <v/>
      </c>
      <c r="C81" s="8">
        <f>IF(A81="","",SUMIF('Caixa Diário'!$B$2:$B$501,A81,'Caixa Diário'!$I$2:$I$501))</f>
        <v/>
      </c>
      <c r="D81" s="8">
        <f>IF(A81="","",B81-C81)</f>
        <v/>
      </c>
    </row>
    <row r="82">
      <c r="A82" s="26">
        <f>IF(AND($B$2&lt;&gt;"",$B$3&lt;&gt;"",82-12&lt;=$B$3-$B$2+1),$B$2+82-13,"")</f>
        <v/>
      </c>
      <c r="B82" s="11">
        <f>IF(A82="","",SUMIF('Caixa Diário'!$B$2:$B$501,A82,'Caixa Diário'!$H$2:$H$501))</f>
        <v/>
      </c>
      <c r="C82" s="11">
        <f>IF(A82="","",SUMIF('Caixa Diário'!$B$2:$B$501,A82,'Caixa Diário'!$I$2:$I$501))</f>
        <v/>
      </c>
      <c r="D82" s="11">
        <f>IF(A82="","",B82-C82)</f>
        <v/>
      </c>
    </row>
    <row r="83">
      <c r="A83" s="25">
        <f>IF(AND($B$2&lt;&gt;"",$B$3&lt;&gt;"",83-12&lt;=$B$3-$B$2+1),$B$2+83-13,"")</f>
        <v/>
      </c>
      <c r="B83" s="8">
        <f>IF(A83="","",SUMIF('Caixa Diário'!$B$2:$B$501,A83,'Caixa Diário'!$H$2:$H$501))</f>
        <v/>
      </c>
      <c r="C83" s="8">
        <f>IF(A83="","",SUMIF('Caixa Diário'!$B$2:$B$501,A83,'Caixa Diário'!$I$2:$I$501))</f>
        <v/>
      </c>
      <c r="D83" s="8">
        <f>IF(A83="","",B83-C83)</f>
        <v/>
      </c>
    </row>
    <row r="84">
      <c r="A84" s="26">
        <f>IF(AND($B$2&lt;&gt;"",$B$3&lt;&gt;"",84-12&lt;=$B$3-$B$2+1),$B$2+84-13,"")</f>
        <v/>
      </c>
      <c r="B84" s="11">
        <f>IF(A84="","",SUMIF('Caixa Diário'!$B$2:$B$501,A84,'Caixa Diário'!$H$2:$H$501))</f>
        <v/>
      </c>
      <c r="C84" s="11">
        <f>IF(A84="","",SUMIF('Caixa Diário'!$B$2:$B$501,A84,'Caixa Diário'!$I$2:$I$501))</f>
        <v/>
      </c>
      <c r="D84" s="11">
        <f>IF(A84="","",B84-C84)</f>
        <v/>
      </c>
    </row>
    <row r="85">
      <c r="A85" s="25">
        <f>IF(AND($B$2&lt;&gt;"",$B$3&lt;&gt;"",85-12&lt;=$B$3-$B$2+1),$B$2+85-13,"")</f>
        <v/>
      </c>
      <c r="B85" s="8">
        <f>IF(A85="","",SUMIF('Caixa Diário'!$B$2:$B$501,A85,'Caixa Diário'!$H$2:$H$501))</f>
        <v/>
      </c>
      <c r="C85" s="8">
        <f>IF(A85="","",SUMIF('Caixa Diário'!$B$2:$B$501,A85,'Caixa Diário'!$I$2:$I$501))</f>
        <v/>
      </c>
      <c r="D85" s="8">
        <f>IF(A85="","",B85-C85)</f>
        <v/>
      </c>
    </row>
    <row r="86">
      <c r="A86" s="26">
        <f>IF(AND($B$2&lt;&gt;"",$B$3&lt;&gt;"",86-12&lt;=$B$3-$B$2+1),$B$2+86-13,"")</f>
        <v/>
      </c>
      <c r="B86" s="11">
        <f>IF(A86="","",SUMIF('Caixa Diário'!$B$2:$B$501,A86,'Caixa Diário'!$H$2:$H$501))</f>
        <v/>
      </c>
      <c r="C86" s="11">
        <f>IF(A86="","",SUMIF('Caixa Diário'!$B$2:$B$501,A86,'Caixa Diário'!$I$2:$I$501))</f>
        <v/>
      </c>
      <c r="D86" s="11">
        <f>IF(A86="","",B86-C86)</f>
        <v/>
      </c>
    </row>
    <row r="87">
      <c r="A87" s="25">
        <f>IF(AND($B$2&lt;&gt;"",$B$3&lt;&gt;"",87-12&lt;=$B$3-$B$2+1),$B$2+87-13,"")</f>
        <v/>
      </c>
      <c r="B87" s="8">
        <f>IF(A87="","",SUMIF('Caixa Diário'!$B$2:$B$501,A87,'Caixa Diário'!$H$2:$H$501))</f>
        <v/>
      </c>
      <c r="C87" s="8">
        <f>IF(A87="","",SUMIF('Caixa Diário'!$B$2:$B$501,A87,'Caixa Diário'!$I$2:$I$501))</f>
        <v/>
      </c>
      <c r="D87" s="8">
        <f>IF(A87="","",B87-C87)</f>
        <v/>
      </c>
    </row>
    <row r="88">
      <c r="A88" s="26">
        <f>IF(AND($B$2&lt;&gt;"",$B$3&lt;&gt;"",88-12&lt;=$B$3-$B$2+1),$B$2+88-13,"")</f>
        <v/>
      </c>
      <c r="B88" s="11">
        <f>IF(A88="","",SUMIF('Caixa Diário'!$B$2:$B$501,A88,'Caixa Diário'!$H$2:$H$501))</f>
        <v/>
      </c>
      <c r="C88" s="11">
        <f>IF(A88="","",SUMIF('Caixa Diário'!$B$2:$B$501,A88,'Caixa Diário'!$I$2:$I$501))</f>
        <v/>
      </c>
      <c r="D88" s="11">
        <f>IF(A88="","",B88-C88)</f>
        <v/>
      </c>
    </row>
    <row r="89">
      <c r="A89" s="25">
        <f>IF(AND($B$2&lt;&gt;"",$B$3&lt;&gt;"",89-12&lt;=$B$3-$B$2+1),$B$2+89-13,"")</f>
        <v/>
      </c>
      <c r="B89" s="8">
        <f>IF(A89="","",SUMIF('Caixa Diário'!$B$2:$B$501,A89,'Caixa Diário'!$H$2:$H$501))</f>
        <v/>
      </c>
      <c r="C89" s="8">
        <f>IF(A89="","",SUMIF('Caixa Diário'!$B$2:$B$501,A89,'Caixa Diário'!$I$2:$I$501))</f>
        <v/>
      </c>
      <c r="D89" s="8">
        <f>IF(A89="","",B89-C89)</f>
        <v/>
      </c>
    </row>
    <row r="90">
      <c r="A90" s="26">
        <f>IF(AND($B$2&lt;&gt;"",$B$3&lt;&gt;"",90-12&lt;=$B$3-$B$2+1),$B$2+90-13,"")</f>
        <v/>
      </c>
      <c r="B90" s="11">
        <f>IF(A90="","",SUMIF('Caixa Diário'!$B$2:$B$501,A90,'Caixa Diário'!$H$2:$H$501))</f>
        <v/>
      </c>
      <c r="C90" s="11">
        <f>IF(A90="","",SUMIF('Caixa Diário'!$B$2:$B$501,A90,'Caixa Diário'!$I$2:$I$501))</f>
        <v/>
      </c>
      <c r="D90" s="11">
        <f>IF(A90="","",B90-C90)</f>
        <v/>
      </c>
    </row>
    <row r="91">
      <c r="A91" s="25">
        <f>IF(AND($B$2&lt;&gt;"",$B$3&lt;&gt;"",91-12&lt;=$B$3-$B$2+1),$B$2+91-13,"")</f>
        <v/>
      </c>
      <c r="B91" s="8">
        <f>IF(A91="","",SUMIF('Caixa Diário'!$B$2:$B$501,A91,'Caixa Diário'!$H$2:$H$501))</f>
        <v/>
      </c>
      <c r="C91" s="8">
        <f>IF(A91="","",SUMIF('Caixa Diário'!$B$2:$B$501,A91,'Caixa Diário'!$I$2:$I$501))</f>
        <v/>
      </c>
      <c r="D91" s="8">
        <f>IF(A91="","",B91-C91)</f>
        <v/>
      </c>
    </row>
    <row r="92">
      <c r="A92" s="26">
        <f>IF(AND($B$2&lt;&gt;"",$B$3&lt;&gt;"",92-12&lt;=$B$3-$B$2+1),$B$2+92-13,"")</f>
        <v/>
      </c>
      <c r="B92" s="11">
        <f>IF(A92="","",SUMIF('Caixa Diário'!$B$2:$B$501,A92,'Caixa Diário'!$H$2:$H$501))</f>
        <v/>
      </c>
      <c r="C92" s="11">
        <f>IF(A92="","",SUMIF('Caixa Diário'!$B$2:$B$501,A92,'Caixa Diário'!$I$2:$I$501))</f>
        <v/>
      </c>
      <c r="D92" s="11">
        <f>IF(A92="","",B92-C92)</f>
        <v/>
      </c>
    </row>
    <row r="93">
      <c r="A93" s="25">
        <f>IF(AND($B$2&lt;&gt;"",$B$3&lt;&gt;"",93-12&lt;=$B$3-$B$2+1),$B$2+93-13,"")</f>
        <v/>
      </c>
      <c r="B93" s="8">
        <f>IF(A93="","",SUMIF('Caixa Diário'!$B$2:$B$501,A93,'Caixa Diário'!$H$2:$H$501))</f>
        <v/>
      </c>
      <c r="C93" s="8">
        <f>IF(A93="","",SUMIF('Caixa Diário'!$B$2:$B$501,A93,'Caixa Diário'!$I$2:$I$501))</f>
        <v/>
      </c>
      <c r="D93" s="8">
        <f>IF(A93="","",B93-C93)</f>
        <v/>
      </c>
    </row>
    <row r="94">
      <c r="A94" s="26">
        <f>IF(AND($B$2&lt;&gt;"",$B$3&lt;&gt;"",94-12&lt;=$B$3-$B$2+1),$B$2+94-13,"")</f>
        <v/>
      </c>
      <c r="B94" s="11">
        <f>IF(A94="","",SUMIF('Caixa Diário'!$B$2:$B$501,A94,'Caixa Diário'!$H$2:$H$501))</f>
        <v/>
      </c>
      <c r="C94" s="11">
        <f>IF(A94="","",SUMIF('Caixa Diário'!$B$2:$B$501,A94,'Caixa Diário'!$I$2:$I$501))</f>
        <v/>
      </c>
      <c r="D94" s="11">
        <f>IF(A94="","",B94-C94)</f>
        <v/>
      </c>
    </row>
    <row r="95">
      <c r="A95" s="25">
        <f>IF(AND($B$2&lt;&gt;"",$B$3&lt;&gt;"",95-12&lt;=$B$3-$B$2+1),$B$2+95-13,"")</f>
        <v/>
      </c>
      <c r="B95" s="8">
        <f>IF(A95="","",SUMIF('Caixa Diário'!$B$2:$B$501,A95,'Caixa Diário'!$H$2:$H$501))</f>
        <v/>
      </c>
      <c r="C95" s="8">
        <f>IF(A95="","",SUMIF('Caixa Diário'!$B$2:$B$501,A95,'Caixa Diário'!$I$2:$I$501))</f>
        <v/>
      </c>
      <c r="D95" s="8">
        <f>IF(A95="","",B95-C95)</f>
        <v/>
      </c>
    </row>
    <row r="96">
      <c r="A96" s="26">
        <f>IF(AND($B$2&lt;&gt;"",$B$3&lt;&gt;"",96-12&lt;=$B$3-$B$2+1),$B$2+96-13,"")</f>
        <v/>
      </c>
      <c r="B96" s="11">
        <f>IF(A96="","",SUMIF('Caixa Diário'!$B$2:$B$501,A96,'Caixa Diário'!$H$2:$H$501))</f>
        <v/>
      </c>
      <c r="C96" s="11">
        <f>IF(A96="","",SUMIF('Caixa Diário'!$B$2:$B$501,A96,'Caixa Diário'!$I$2:$I$501))</f>
        <v/>
      </c>
      <c r="D96" s="11">
        <f>IF(A96="","",B96-C96)</f>
        <v/>
      </c>
    </row>
    <row r="97">
      <c r="A97" s="25">
        <f>IF(AND($B$2&lt;&gt;"",$B$3&lt;&gt;"",97-12&lt;=$B$3-$B$2+1),$B$2+97-13,"")</f>
        <v/>
      </c>
      <c r="B97" s="8">
        <f>IF(A97="","",SUMIF('Caixa Diário'!$B$2:$B$501,A97,'Caixa Diário'!$H$2:$H$501))</f>
        <v/>
      </c>
      <c r="C97" s="8">
        <f>IF(A97="","",SUMIF('Caixa Diário'!$B$2:$B$501,A97,'Caixa Diário'!$I$2:$I$501))</f>
        <v/>
      </c>
      <c r="D97" s="8">
        <f>IF(A97="","",B97-C97)</f>
        <v/>
      </c>
    </row>
    <row r="98">
      <c r="A98" s="26">
        <f>IF(AND($B$2&lt;&gt;"",$B$3&lt;&gt;"",98-12&lt;=$B$3-$B$2+1),$B$2+98-13,"")</f>
        <v/>
      </c>
      <c r="B98" s="11">
        <f>IF(A98="","",SUMIF('Caixa Diário'!$B$2:$B$501,A98,'Caixa Diário'!$H$2:$H$501))</f>
        <v/>
      </c>
      <c r="C98" s="11">
        <f>IF(A98="","",SUMIF('Caixa Diário'!$B$2:$B$501,A98,'Caixa Diário'!$I$2:$I$501))</f>
        <v/>
      </c>
      <c r="D98" s="11">
        <f>IF(A98="","",B98-C98)</f>
        <v/>
      </c>
    </row>
    <row r="99">
      <c r="A99" s="25">
        <f>IF(AND($B$2&lt;&gt;"",$B$3&lt;&gt;"",99-12&lt;=$B$3-$B$2+1),$B$2+99-13,"")</f>
        <v/>
      </c>
      <c r="B99" s="8">
        <f>IF(A99="","",SUMIF('Caixa Diário'!$B$2:$B$501,A99,'Caixa Diário'!$H$2:$H$501))</f>
        <v/>
      </c>
      <c r="C99" s="8">
        <f>IF(A99="","",SUMIF('Caixa Diário'!$B$2:$B$501,A99,'Caixa Diário'!$I$2:$I$501))</f>
        <v/>
      </c>
      <c r="D99" s="8">
        <f>IF(A99="","",B99-C99)</f>
        <v/>
      </c>
    </row>
    <row r="100">
      <c r="A100" s="26">
        <f>IF(AND($B$2&lt;&gt;"",$B$3&lt;&gt;"",100-12&lt;=$B$3-$B$2+1),$B$2+100-13,"")</f>
        <v/>
      </c>
      <c r="B100" s="11">
        <f>IF(A100="","",SUMIF('Caixa Diário'!$B$2:$B$501,A100,'Caixa Diário'!$H$2:$H$501))</f>
        <v/>
      </c>
      <c r="C100" s="11">
        <f>IF(A100="","",SUMIF('Caixa Diário'!$B$2:$B$501,A100,'Caixa Diário'!$I$2:$I$501))</f>
        <v/>
      </c>
      <c r="D100" s="11">
        <f>IF(A100="","",B100-C100)</f>
        <v/>
      </c>
    </row>
    <row r="101">
      <c r="A101" s="25">
        <f>IF(AND($B$2&lt;&gt;"",$B$3&lt;&gt;"",101-12&lt;=$B$3-$B$2+1),$B$2+101-13,"")</f>
        <v/>
      </c>
      <c r="B101" s="8">
        <f>IF(A101="","",SUMIF('Caixa Diário'!$B$2:$B$501,A101,'Caixa Diário'!$H$2:$H$501))</f>
        <v/>
      </c>
      <c r="C101" s="8">
        <f>IF(A101="","",SUMIF('Caixa Diário'!$B$2:$B$501,A101,'Caixa Diário'!$I$2:$I$501))</f>
        <v/>
      </c>
      <c r="D101" s="8">
        <f>IF(A101="","",B101-C101)</f>
        <v/>
      </c>
    </row>
    <row r="102">
      <c r="A102" s="26">
        <f>IF(AND($B$2&lt;&gt;"",$B$3&lt;&gt;"",102-12&lt;=$B$3-$B$2+1),$B$2+102-13,"")</f>
        <v/>
      </c>
      <c r="B102" s="11">
        <f>IF(A102="","",SUMIF('Caixa Diário'!$B$2:$B$501,A102,'Caixa Diário'!$H$2:$H$501))</f>
        <v/>
      </c>
      <c r="C102" s="11">
        <f>IF(A102="","",SUMIF('Caixa Diário'!$B$2:$B$501,A102,'Caixa Diário'!$I$2:$I$501))</f>
        <v/>
      </c>
      <c r="D102" s="11">
        <f>IF(A102="","",B102-C102)</f>
        <v/>
      </c>
    </row>
    <row r="103">
      <c r="A103" s="25">
        <f>IF(AND($B$2&lt;&gt;"",$B$3&lt;&gt;"",103-12&lt;=$B$3-$B$2+1),$B$2+103-13,"")</f>
        <v/>
      </c>
      <c r="B103" s="8">
        <f>IF(A103="","",SUMIF('Caixa Diário'!$B$2:$B$501,A103,'Caixa Diário'!$H$2:$H$501))</f>
        <v/>
      </c>
      <c r="C103" s="8">
        <f>IF(A103="","",SUMIF('Caixa Diário'!$B$2:$B$501,A103,'Caixa Diário'!$I$2:$I$501))</f>
        <v/>
      </c>
      <c r="D103" s="8">
        <f>IF(A103="","",B103-C103)</f>
        <v/>
      </c>
    </row>
    <row r="104">
      <c r="A104" s="26">
        <f>IF(AND($B$2&lt;&gt;"",$B$3&lt;&gt;"",104-12&lt;=$B$3-$B$2+1),$B$2+104-13,"")</f>
        <v/>
      </c>
      <c r="B104" s="11">
        <f>IF(A104="","",SUMIF('Caixa Diário'!$B$2:$B$501,A104,'Caixa Diário'!$H$2:$H$501))</f>
        <v/>
      </c>
      <c r="C104" s="11">
        <f>IF(A104="","",SUMIF('Caixa Diário'!$B$2:$B$501,A104,'Caixa Diário'!$I$2:$I$501))</f>
        <v/>
      </c>
      <c r="D104" s="11">
        <f>IF(A104="","",B104-C104)</f>
        <v/>
      </c>
    </row>
    <row r="105">
      <c r="A105" s="25">
        <f>IF(AND($B$2&lt;&gt;"",$B$3&lt;&gt;"",105-12&lt;=$B$3-$B$2+1),$B$2+105-13,"")</f>
        <v/>
      </c>
      <c r="B105" s="8">
        <f>IF(A105="","",SUMIF('Caixa Diário'!$B$2:$B$501,A105,'Caixa Diário'!$H$2:$H$501))</f>
        <v/>
      </c>
      <c r="C105" s="8">
        <f>IF(A105="","",SUMIF('Caixa Diário'!$B$2:$B$501,A105,'Caixa Diário'!$I$2:$I$501))</f>
        <v/>
      </c>
      <c r="D105" s="8">
        <f>IF(A105="","",B105-C105)</f>
        <v/>
      </c>
    </row>
    <row r="106">
      <c r="A106" s="26">
        <f>IF(AND($B$2&lt;&gt;"",$B$3&lt;&gt;"",106-12&lt;=$B$3-$B$2+1),$B$2+106-13,"")</f>
        <v/>
      </c>
      <c r="B106" s="11">
        <f>IF(A106="","",SUMIF('Caixa Diário'!$B$2:$B$501,A106,'Caixa Diário'!$H$2:$H$501))</f>
        <v/>
      </c>
      <c r="C106" s="11">
        <f>IF(A106="","",SUMIF('Caixa Diário'!$B$2:$B$501,A106,'Caixa Diário'!$I$2:$I$501))</f>
        <v/>
      </c>
      <c r="D106" s="11">
        <f>IF(A106="","",B106-C106)</f>
        <v/>
      </c>
    </row>
    <row r="107">
      <c r="A107" s="25">
        <f>IF(AND($B$2&lt;&gt;"",$B$3&lt;&gt;"",107-12&lt;=$B$3-$B$2+1),$B$2+107-13,"")</f>
        <v/>
      </c>
      <c r="B107" s="8">
        <f>IF(A107="","",SUMIF('Caixa Diário'!$B$2:$B$501,A107,'Caixa Diário'!$H$2:$H$501))</f>
        <v/>
      </c>
      <c r="C107" s="8">
        <f>IF(A107="","",SUMIF('Caixa Diário'!$B$2:$B$501,A107,'Caixa Diário'!$I$2:$I$501))</f>
        <v/>
      </c>
      <c r="D107" s="8">
        <f>IF(A107="","",B107-C107)</f>
        <v/>
      </c>
    </row>
    <row r="108">
      <c r="A108" s="26">
        <f>IF(AND($B$2&lt;&gt;"",$B$3&lt;&gt;"",108-12&lt;=$B$3-$B$2+1),$B$2+108-13,"")</f>
        <v/>
      </c>
      <c r="B108" s="11">
        <f>IF(A108="","",SUMIF('Caixa Diário'!$B$2:$B$501,A108,'Caixa Diário'!$H$2:$H$501))</f>
        <v/>
      </c>
      <c r="C108" s="11">
        <f>IF(A108="","",SUMIF('Caixa Diário'!$B$2:$B$501,A108,'Caixa Diário'!$I$2:$I$501))</f>
        <v/>
      </c>
      <c r="D108" s="11">
        <f>IF(A108="","",B108-C108)</f>
        <v/>
      </c>
    </row>
    <row r="109">
      <c r="A109" s="25">
        <f>IF(AND($B$2&lt;&gt;"",$B$3&lt;&gt;"",109-12&lt;=$B$3-$B$2+1),$B$2+109-13,"")</f>
        <v/>
      </c>
      <c r="B109" s="8">
        <f>IF(A109="","",SUMIF('Caixa Diário'!$B$2:$B$501,A109,'Caixa Diário'!$H$2:$H$501))</f>
        <v/>
      </c>
      <c r="C109" s="8">
        <f>IF(A109="","",SUMIF('Caixa Diário'!$B$2:$B$501,A109,'Caixa Diário'!$I$2:$I$501))</f>
        <v/>
      </c>
      <c r="D109" s="8">
        <f>IF(A109="","",B109-C109)</f>
        <v/>
      </c>
    </row>
    <row r="110">
      <c r="A110" s="26">
        <f>IF(AND($B$2&lt;&gt;"",$B$3&lt;&gt;"",110-12&lt;=$B$3-$B$2+1),$B$2+110-13,"")</f>
        <v/>
      </c>
      <c r="B110" s="11">
        <f>IF(A110="","",SUMIF('Caixa Diário'!$B$2:$B$501,A110,'Caixa Diário'!$H$2:$H$501))</f>
        <v/>
      </c>
      <c r="C110" s="11">
        <f>IF(A110="","",SUMIF('Caixa Diário'!$B$2:$B$501,A110,'Caixa Diário'!$I$2:$I$501))</f>
        <v/>
      </c>
      <c r="D110" s="11">
        <f>IF(A110="","",B110-C110)</f>
        <v/>
      </c>
    </row>
    <row r="111">
      <c r="A111" s="25">
        <f>IF(AND($B$2&lt;&gt;"",$B$3&lt;&gt;"",111-12&lt;=$B$3-$B$2+1),$B$2+111-13,"")</f>
        <v/>
      </c>
      <c r="B111" s="8">
        <f>IF(A111="","",SUMIF('Caixa Diário'!$B$2:$B$501,A111,'Caixa Diário'!$H$2:$H$501))</f>
        <v/>
      </c>
      <c r="C111" s="8">
        <f>IF(A111="","",SUMIF('Caixa Diário'!$B$2:$B$501,A111,'Caixa Diário'!$I$2:$I$501))</f>
        <v/>
      </c>
      <c r="D111" s="8">
        <f>IF(A111="","",B111-C111)</f>
        <v/>
      </c>
    </row>
    <row r="112">
      <c r="A112" s="26">
        <f>IF(AND($B$2&lt;&gt;"",$B$3&lt;&gt;"",112-12&lt;=$B$3-$B$2+1),$B$2+112-13,"")</f>
        <v/>
      </c>
      <c r="B112" s="11">
        <f>IF(A112="","",SUMIF('Caixa Diário'!$B$2:$B$501,A112,'Caixa Diário'!$H$2:$H$501))</f>
        <v/>
      </c>
      <c r="C112" s="11">
        <f>IF(A112="","",SUMIF('Caixa Diário'!$B$2:$B$501,A112,'Caixa Diário'!$I$2:$I$501))</f>
        <v/>
      </c>
      <c r="D112" s="11">
        <f>IF(A112="","",B112-C112)</f>
        <v/>
      </c>
    </row>
  </sheetData>
  <autoFilter ref="A12:D112"/>
  <mergeCells count="1">
    <mergeCell ref="A1:H1"/>
  </mergeCells>
  <conditionalFormatting sqref="B4">
    <cfRule type="expression" priority="1" dxfId="0" stopIfTrue="1">
      <formula>B4&gt;0</formula>
    </cfRule>
  </conditionalFormatting>
  <conditionalFormatting sqref="B5">
    <cfRule type="expression" priority="2" dxfId="1" stopIfTrue="1">
      <formula>B5&gt;0</formula>
    </cfRule>
  </conditionalFormatting>
  <conditionalFormatting sqref="B6">
    <cfRule type="expression" priority="3" dxfId="0" stopIfTrue="1">
      <formula>B6&gt;=0</formula>
    </cfRule>
    <cfRule type="expression" priority="4" dxfId="1" stopIfTrue="1">
      <formula>B6&lt;0</formula>
    </cfRule>
  </conditionalFormatting>
  <conditionalFormatting sqref="B9">
    <cfRule type="expression" priority="5" dxfId="0" stopIfTrue="1">
      <formula>B9="Saldo positivo"</formula>
    </cfRule>
    <cfRule type="expression" priority="6" dxfId="1" stopIfTrue="1">
      <formula>B9="Atenção: saídas superiores às entradas"</formula>
    </cfRule>
  </conditionalFormatting>
  <conditionalFormatting sqref="B13:B112">
    <cfRule type="expression" priority="7" dxfId="0" stopIfTrue="1">
      <formula>B13&gt;0</formula>
    </cfRule>
  </conditionalFormatting>
  <conditionalFormatting sqref="C13:C112">
    <cfRule type="expression" priority="8" dxfId="1" stopIfTrue="1">
      <formula>C13&gt;0</formula>
    </cfRule>
  </conditionalFormatting>
  <conditionalFormatting sqref="D13:D112">
    <cfRule type="expression" priority="9" dxfId="0" stopIfTrue="1">
      <formula>D13&gt;0</formula>
    </cfRule>
    <cfRule type="expression" priority="10" dxfId="1" stopIfTrue="1">
      <formula>D13&lt;0</formula>
    </cfRule>
  </conditionalFormatting>
  <pageMargins left="0.75" right="0.75" top="1" bottom="1" header="0.5" footer="0.5"/>
  <drawing xmlns:r="http://schemas.openxmlformats.org/officeDocument/2006/relationships" r:id="rId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10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5" customWidth="1" min="1" max="1"/>
    <col width="95" customWidth="1" min="2" max="2"/>
    <col width="4" customWidth="1" min="3" max="3"/>
    <col width="4" customWidth="1" min="4" max="4"/>
    <col width="4" customWidth="1" min="5" max="5"/>
  </cols>
  <sheetData>
    <row r="1" ht="30" customHeight="1">
      <c r="A1" s="15" t="inlineStr">
        <is>
          <t>Guia de Uso do Controle de Caixa Diário</t>
        </is>
      </c>
      <c r="B1" s="23" t="n"/>
      <c r="C1" s="23" t="n"/>
      <c r="D1" s="23" t="n"/>
      <c r="E1" s="24" t="n"/>
    </row>
    <row r="2"/>
    <row r="3">
      <c r="A3" s="1" t="inlineStr">
        <is>
          <t>Seção</t>
        </is>
      </c>
      <c r="B3" s="1" t="inlineStr">
        <is>
          <t>Orientação</t>
        </is>
      </c>
    </row>
    <row r="4" ht="42" customHeight="1">
      <c r="A4" s="12" t="inlineStr">
        <is>
          <t>Caixa Diário</t>
        </is>
      </c>
      <c r="B4" s="20" t="inlineStr">
        <is>
          <t>Registre uma movimentação por linha. Os campos em amarelo são destinados à digitação e as colunas ID, Natureza cadastrada, Saldo acumulado e Conferência são calculadas automaticamente.</t>
        </is>
      </c>
    </row>
    <row r="5" ht="42" customHeight="1">
      <c r="A5" s="12" t="inlineStr">
        <is>
          <t>Tipo e valores</t>
        </is>
      </c>
      <c r="B5" s="21" t="inlineStr">
        <is>
          <t>Para uma Entrada, informe valor apenas na coluna Entrada (R$). Para uma Saída, informe valor apenas na coluna Saída (R$). A coluna Conferência indicará OK ou Revisar.</t>
        </is>
      </c>
    </row>
    <row r="6" ht="42" customHeight="1">
      <c r="A6" s="12" t="inlineStr">
        <is>
          <t>Categorias</t>
        </is>
      </c>
      <c r="B6" s="20" t="inlineStr">
        <is>
          <t>Utilize as listas suspensas para padronizar Tipo, Categoria e Forma de pagamento. Caso necessário, inclua novas categorias nas linhas disponíveis da aba Categorias.</t>
        </is>
      </c>
    </row>
    <row r="7" ht="42" customHeight="1">
      <c r="A7" s="12" t="inlineStr">
        <is>
          <t>Categorias</t>
        </is>
      </c>
      <c r="B7" s="21" t="inlineStr">
        <is>
          <t>A Natureza cadastrada é consultada automaticamente com base na categoria informada. Categorias fora da tabela de apoio serão sinalizadas para revisão.</t>
        </is>
      </c>
    </row>
    <row r="8" ht="42" customHeight="1">
      <c r="A8" s="12" t="inlineStr">
        <is>
          <t>Resumo</t>
        </is>
      </c>
      <c r="B8" s="20" t="inlineStr">
        <is>
          <t>Informe a Data inicial e a Data final nas células amarelas B2 e B3 da aba Resumo para analisar o período desejado.</t>
        </is>
      </c>
    </row>
    <row r="9" ht="42" customHeight="1">
      <c r="A9" s="12" t="inlineStr">
        <is>
          <t>Tabela diária</t>
        </is>
      </c>
      <c r="B9" s="21" t="inlineStr">
        <is>
          <t>A tabela diária do Resumo apresenta até 100 dias a partir da data inicial. O gráfico compara Entradas e Saídas para apoiar a identificação de dias com maior pressão de caixa.</t>
        </is>
      </c>
    </row>
    <row r="10" ht="42" customHeight="1">
      <c r="A10" s="12" t="inlineStr">
        <is>
          <t>Conferência</t>
        </is>
      </c>
      <c r="B10" s="20" t="inlineStr">
        <is>
          <t>Revise os lançamentos destacados em vermelho, especialmente quando houver tipo incompatível com os valores informados ou categoria não cadastrada.</t>
        </is>
      </c>
    </row>
  </sheetData>
  <autoFilter ref="A3:B10"/>
  <mergeCells count="1">
    <mergeCell ref="A1:E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2026-09-11T12:14:06Z</dcterms:created>
  <dcterms:modified xmlns:dcterms="http://purl.org/dc/terms/" xmlns:xsi="http://www.w3.org/2001/XMLSchema-instance" xsi:type="dcterms:W3CDTF">2026-09-11T12:14:06Z</dcterms:modified>
</cp:coreProperties>
</file>