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role de Entregas" sheetId="1" state="visible" r:id="rId1"/>
    <sheet xmlns:r="http://schemas.openxmlformats.org/officeDocument/2006/relationships" name="Resumo Mensal" sheetId="2" state="visible" r:id="rId2"/>
    <sheet xmlns:r="http://schemas.openxmlformats.org/officeDocument/2006/relationships" name="Cadastr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R$ #,##0.0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i val="1"/>
      <color rgb="006B7280"/>
      <sz val="9"/>
    </font>
    <font>
      <name val="Calibri"/>
      <b val="1"/>
      <color rgb="00FFFFFF"/>
      <sz val="12"/>
    </font>
    <font>
      <name val="Courier New"/>
      <sz val="9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/>
    </xf>
    <xf numFmtId="165" fontId="2" fillId="5" borderId="1" applyAlignment="1" pivotButton="0" quotePrefix="0" xfId="0">
      <alignment horizontal="right" vertical="center"/>
    </xf>
    <xf numFmtId="0" fontId="4" fillId="6" borderId="0" applyAlignment="1" pivotButton="0" quotePrefix="0" xfId="0">
      <alignment horizontal="center" vertical="center"/>
    </xf>
    <xf numFmtId="0" fontId="4" fillId="6" borderId="1" pivotButton="0" quotePrefix="0" xfId="0"/>
    <xf numFmtId="165" fontId="4" fillId="6" borderId="1" applyAlignment="1" pivotButton="0" quotePrefix="0" xfId="0">
      <alignment horizontal="right" vertical="center"/>
    </xf>
    <xf numFmtId="0" fontId="5" fillId="2" borderId="0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right" vertical="center"/>
    </xf>
    <xf numFmtId="10" fontId="2" fillId="5" borderId="1" applyAlignment="1" pivotButton="0" quotePrefix="0" xfId="0">
      <alignment horizontal="right" vertical="center"/>
    </xf>
    <xf numFmtId="0" fontId="1" fillId="6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8" fillId="3" borderId="1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ont>
        <name val="Calibri"/>
        <b val="1"/>
        <color rgb="0015803D"/>
        <sz val="10"/>
      </font>
      <fill>
        <patternFill patternType="solid">
          <fgColor rgb="00DCFCE7"/>
        </patternFill>
      </fill>
    </dxf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Entregas por Motoboy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Mensal'!B17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 Mensal'!$A$18:$A$21</f>
            </numRef>
          </cat>
          <val>
            <numRef>
              <f>'Resumo Mensal'!$B$18:$B$21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Motoboy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Qtd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de Status</a:t>
            </a:r>
          </a:p>
        </rich>
      </tx>
    </title>
    <plotArea>
      <pieChart>
        <varyColors val="1"/>
        <ser>
          <idx val="0"/>
          <order val="0"/>
          <tx>
            <strRef>
              <f>'Resumo Mensal'!F17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22C55E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3B82F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dPt>
            <idx val="3"/>
            <spPr>
              <a:solidFill xmlns:a="http://schemas.openxmlformats.org/drawingml/2006/main">
                <a:srgbClr val="F59E0B"/>
              </a:solidFill>
              <a:ln xmlns:a="http://schemas.openxmlformats.org/drawingml/2006/main">
                <a:prstDash val="solid"/>
              </a:ln>
            </spPr>
          </dPt>
          <cat>
            <numRef>
              <f>'Resumo Mensal'!$E$18:$E$21</f>
            </numRef>
          </cat>
          <val>
            <numRef>
              <f>'Resumo Mensal'!$F$18:$F$21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25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4" customWidth="1" min="2" max="2"/>
    <col width="16" customWidth="1" min="3" max="3"/>
    <col width="16" customWidth="1" min="4" max="4"/>
    <col width="13" customWidth="1" min="5" max="5"/>
    <col width="13" customWidth="1" min="6" max="6"/>
    <col width="24" customWidth="1" min="7" max="7"/>
    <col width="8" customWidth="1" min="8" max="8"/>
    <col width="8" customWidth="1" min="9" max="9"/>
    <col width="12" customWidth="1" min="10" max="10"/>
    <col width="14" customWidth="1" min="11" max="11"/>
    <col width="16" customWidth="1" min="12" max="12"/>
    <col width="14" customWidth="1" min="13" max="13"/>
    <col width="13" customWidth="1" min="14" max="14"/>
    <col width="13" customWidth="1" min="15" max="15"/>
    <col width="24" customWidth="1" min="16" max="16"/>
  </cols>
  <sheetData>
    <row r="1" ht="22" customHeight="1">
      <c r="A1" s="1" t="inlineStr">
        <is>
          <t>Data</t>
        </is>
      </c>
      <c r="B1" s="1" t="inlineStr">
        <is>
          <t>Cliente</t>
        </is>
      </c>
      <c r="C1" s="1" t="inlineStr">
        <is>
          <t>Cidade</t>
        </is>
      </c>
      <c r="D1" s="1" t="inlineStr">
        <is>
          <t>Bairro</t>
        </is>
      </c>
      <c r="E1" s="1" t="inlineStr">
        <is>
          <t>Pedido / NF</t>
        </is>
      </c>
      <c r="F1" s="1" t="inlineStr">
        <is>
          <t>Tipo</t>
        </is>
      </c>
      <c r="G1" s="1" t="inlineStr">
        <is>
          <t>Motoboy</t>
        </is>
      </c>
      <c r="H1" s="1" t="inlineStr">
        <is>
          <t>Saída</t>
        </is>
      </c>
      <c r="I1" s="1" t="inlineStr">
        <is>
          <t>Entrega</t>
        </is>
      </c>
      <c r="J1" s="1" t="inlineStr">
        <is>
          <t>Status</t>
        </is>
      </c>
      <c r="K1" s="1" t="inlineStr">
        <is>
          <t>Valor (R$)</t>
        </is>
      </c>
      <c r="L1" s="1" t="inlineStr">
        <is>
          <t>Adicional (R$)</t>
        </is>
      </c>
      <c r="M1" s="1" t="inlineStr">
        <is>
          <t>Total (R$)</t>
        </is>
      </c>
      <c r="N1" s="1" t="inlineStr">
        <is>
          <t>Custo (R$)</t>
        </is>
      </c>
      <c r="O1" s="1" t="inlineStr">
        <is>
          <t>Lucro (R$)</t>
        </is>
      </c>
      <c r="P1" s="1" t="inlineStr">
        <is>
          <t>Observação</t>
        </is>
      </c>
    </row>
    <row r="2">
      <c r="A2" s="2" t="inlineStr">
        <is>
          <t>07/07/2026</t>
        </is>
      </c>
      <c r="B2" s="3" t="inlineStr">
        <is>
          <t>Farmácia São Lucas</t>
        </is>
      </c>
      <c r="C2" s="3" t="inlineStr">
        <is>
          <t>São Paulo</t>
        </is>
      </c>
      <c r="D2" s="3" t="inlineStr">
        <is>
          <t>Moema</t>
        </is>
      </c>
      <c r="E2" s="3" t="inlineStr">
        <is>
          <t>NF-001</t>
        </is>
      </c>
      <c r="F2" s="3" t="inlineStr">
        <is>
          <t>Expressa</t>
        </is>
      </c>
      <c r="G2" s="3" t="inlineStr">
        <is>
          <t>João Pedro Silva</t>
        </is>
      </c>
      <c r="H2" s="3" t="inlineStr">
        <is>
          <t>08:10</t>
        </is>
      </c>
      <c r="I2" s="3" t="inlineStr">
        <is>
          <t>08:45</t>
        </is>
      </c>
      <c r="J2" s="4" t="inlineStr">
        <is>
          <t>Entregue</t>
        </is>
      </c>
      <c r="K2" s="5" t="n">
        <v>32</v>
      </c>
      <c r="L2" s="5" t="n">
        <v>5</v>
      </c>
      <c r="M2" s="6">
        <f>IFERROR(K2+L2,0)</f>
        <v/>
      </c>
      <c r="N2" s="5" t="n">
        <v>12</v>
      </c>
      <c r="O2" s="6">
        <f>IFERROR(M2-N2,0)</f>
        <v/>
      </c>
      <c r="P2" s="7" t="inlineStr">
        <is>
          <t>—</t>
        </is>
      </c>
    </row>
    <row r="3">
      <c r="A3" s="2" t="inlineStr">
        <is>
          <t>07/07/2026</t>
        </is>
      </c>
      <c r="B3" s="3" t="inlineStr">
        <is>
          <t>Pizzaria da Vila</t>
        </is>
      </c>
      <c r="C3" s="3" t="inlineStr">
        <is>
          <t>São Paulo</t>
        </is>
      </c>
      <c r="D3" s="3" t="inlineStr">
        <is>
          <t>Vila Madalena</t>
        </is>
      </c>
      <c r="E3" s="3" t="inlineStr">
        <is>
          <t>PED-021</t>
        </is>
      </c>
      <c r="F3" s="3" t="inlineStr">
        <is>
          <t>Padrão</t>
        </is>
      </c>
      <c r="G3" s="3" t="inlineStr">
        <is>
          <t>Carlos Henrique Souza</t>
        </is>
      </c>
      <c r="H3" s="3" t="inlineStr">
        <is>
          <t>18:30</t>
        </is>
      </c>
      <c r="I3" s="3" t="inlineStr">
        <is>
          <t>19:05</t>
        </is>
      </c>
      <c r="J3" s="4" t="inlineStr">
        <is>
          <t>Entregue</t>
        </is>
      </c>
      <c r="K3" s="5" t="n">
        <v>20</v>
      </c>
      <c r="L3" s="5" t="n">
        <v>0</v>
      </c>
      <c r="M3" s="8">
        <f>IFERROR(K3+L3,0)</f>
        <v/>
      </c>
      <c r="N3" s="5" t="n">
        <v>8</v>
      </c>
      <c r="O3" s="8">
        <f>IFERROR(M3-N3,0)</f>
        <v/>
      </c>
      <c r="P3" s="7" t="inlineStr">
        <is>
          <t>—</t>
        </is>
      </c>
    </row>
    <row r="4">
      <c r="A4" s="2" t="inlineStr">
        <is>
          <t>08/07/2026</t>
        </is>
      </c>
      <c r="B4" s="3" t="inlineStr">
        <is>
          <t>Mercado Bom Preço</t>
        </is>
      </c>
      <c r="C4" s="3" t="inlineStr">
        <is>
          <t>Campinas</t>
        </is>
      </c>
      <c r="D4" s="3" t="inlineStr">
        <is>
          <t>Cambuí</t>
        </is>
      </c>
      <c r="E4" s="3" t="inlineStr">
        <is>
          <t>NF-088</t>
        </is>
      </c>
      <c r="F4" s="3" t="inlineStr">
        <is>
          <t>Padrão</t>
        </is>
      </c>
      <c r="G4" s="3" t="inlineStr">
        <is>
          <t>Lucas Ribeiro Almeida</t>
        </is>
      </c>
      <c r="H4" s="3" t="inlineStr">
        <is>
          <t>09:00</t>
        </is>
      </c>
      <c r="I4" s="3" t="inlineStr">
        <is>
          <t>09:50</t>
        </is>
      </c>
      <c r="J4" s="4" t="inlineStr">
        <is>
          <t>Entregue</t>
        </is>
      </c>
      <c r="K4" s="5" t="n">
        <v>18</v>
      </c>
      <c r="L4" s="5" t="n">
        <v>0</v>
      </c>
      <c r="M4" s="6">
        <f>IFERROR(K4+L4,0)</f>
        <v/>
      </c>
      <c r="N4" s="5" t="n">
        <v>8</v>
      </c>
      <c r="O4" s="6">
        <f>IFERROR(M4-N4,0)</f>
        <v/>
      </c>
      <c r="P4" s="7" t="inlineStr">
        <is>
          <t>—</t>
        </is>
      </c>
    </row>
    <row r="5">
      <c r="A5" s="2" t="inlineStr">
        <is>
          <t>08/07/2026</t>
        </is>
      </c>
      <c r="B5" s="3" t="inlineStr">
        <is>
          <t>Dona Ana Doces</t>
        </is>
      </c>
      <c r="C5" s="3" t="inlineStr">
        <is>
          <t>Santo André</t>
        </is>
      </c>
      <c r="D5" s="3" t="inlineStr">
        <is>
          <t>Centro</t>
        </is>
      </c>
      <c r="E5" s="3" t="inlineStr">
        <is>
          <t>PED-034</t>
        </is>
      </c>
      <c r="F5" s="3" t="inlineStr">
        <is>
          <t>Expressa</t>
        </is>
      </c>
      <c r="G5" s="3" t="inlineStr">
        <is>
          <t>Thiago Martins Costa</t>
        </is>
      </c>
      <c r="H5" s="3" t="inlineStr">
        <is>
          <t>14:20</t>
        </is>
      </c>
      <c r="I5" s="3" t="inlineStr">
        <is>
          <t>15:10</t>
        </is>
      </c>
      <c r="J5" s="4" t="inlineStr">
        <is>
          <t>Reentrega</t>
        </is>
      </c>
      <c r="K5" s="5" t="n">
        <v>25</v>
      </c>
      <c r="L5" s="5" t="n">
        <v>8</v>
      </c>
      <c r="M5" s="8">
        <f>IFERROR(K5+L5,0)</f>
        <v/>
      </c>
      <c r="N5" s="5" t="n">
        <v>12</v>
      </c>
      <c r="O5" s="8">
        <f>IFERROR(M5-N5,0)</f>
        <v/>
      </c>
      <c r="P5" s="7" t="inlineStr">
        <is>
          <t>Tentativa anterior falhou</t>
        </is>
      </c>
    </row>
    <row r="6">
      <c r="A6" s="2" t="inlineStr">
        <is>
          <t>09/07/2026</t>
        </is>
      </c>
      <c r="B6" s="3" t="inlineStr">
        <is>
          <t>Farmácia São Lucas</t>
        </is>
      </c>
      <c r="C6" s="3" t="inlineStr">
        <is>
          <t>Osasco</t>
        </is>
      </c>
      <c r="D6" s="3" t="inlineStr">
        <is>
          <t>Bonfim</t>
        </is>
      </c>
      <c r="E6" s="3" t="inlineStr">
        <is>
          <t>NF-002</t>
        </is>
      </c>
      <c r="F6" s="3" t="inlineStr">
        <is>
          <t>Padrão</t>
        </is>
      </c>
      <c r="G6" s="3" t="inlineStr">
        <is>
          <t>João Pedro Silva</t>
        </is>
      </c>
      <c r="H6" s="3" t="inlineStr">
        <is>
          <t>10:05</t>
        </is>
      </c>
      <c r="I6" s="3" t="inlineStr">
        <is>
          <t>10:55</t>
        </is>
      </c>
      <c r="J6" s="4" t="inlineStr">
        <is>
          <t>Entregue</t>
        </is>
      </c>
      <c r="K6" s="5" t="n">
        <v>22</v>
      </c>
      <c r="L6" s="5" t="n">
        <v>0</v>
      </c>
      <c r="M6" s="6">
        <f>IFERROR(K6+L6,0)</f>
        <v/>
      </c>
      <c r="N6" s="5" t="n">
        <v>8</v>
      </c>
      <c r="O6" s="6">
        <f>IFERROR(M6-N6,0)</f>
        <v/>
      </c>
      <c r="P6" s="7" t="inlineStr">
        <is>
          <t>—</t>
        </is>
      </c>
    </row>
    <row r="7">
      <c r="A7" s="2" t="inlineStr">
        <is>
          <t>09/07/2026</t>
        </is>
      </c>
      <c r="B7" s="3" t="inlineStr">
        <is>
          <t>Drogaria Central</t>
        </is>
      </c>
      <c r="C7" s="3" t="inlineStr">
        <is>
          <t>Guarulhos</t>
        </is>
      </c>
      <c r="D7" s="3" t="inlineStr">
        <is>
          <t>Gopouva</t>
        </is>
      </c>
      <c r="E7" s="3" t="inlineStr">
        <is>
          <t>NF-112</t>
        </is>
      </c>
      <c r="F7" s="3" t="inlineStr">
        <is>
          <t>Expressa</t>
        </is>
      </c>
      <c r="G7" s="3" t="inlineStr">
        <is>
          <t>Carlos Henrique Souza</t>
        </is>
      </c>
      <c r="H7" s="3" t="inlineStr">
        <is>
          <t>16:40</t>
        </is>
      </c>
      <c r="I7" s="3" t="inlineStr">
        <is>
          <t>17:15</t>
        </is>
      </c>
      <c r="J7" s="4" t="inlineStr">
        <is>
          <t>Em rota</t>
        </is>
      </c>
      <c r="K7" s="5" t="n">
        <v>45</v>
      </c>
      <c r="L7" s="5" t="n">
        <v>10</v>
      </c>
      <c r="M7" s="8">
        <f>IFERROR(K7+L7,0)</f>
        <v/>
      </c>
      <c r="N7" s="5" t="n">
        <v>12</v>
      </c>
      <c r="O7" s="8">
        <f>IFERROR(M7-N7,0)</f>
        <v/>
      </c>
      <c r="P7" s="7" t="inlineStr">
        <is>
          <t>Saiu para entrega</t>
        </is>
      </c>
    </row>
    <row r="8">
      <c r="A8" s="2" t="inlineStr">
        <is>
          <t>10/07/2026</t>
        </is>
      </c>
      <c r="B8" s="3" t="inlineStr">
        <is>
          <t>Pet Shop Amigo Fiel</t>
        </is>
      </c>
      <c r="C8" s="3" t="inlineStr">
        <is>
          <t>Campinas</t>
        </is>
      </c>
      <c r="D8" s="3" t="inlineStr">
        <is>
          <t>Botafogo</t>
        </is>
      </c>
      <c r="E8" s="3" t="inlineStr">
        <is>
          <t>PED-067</t>
        </is>
      </c>
      <c r="F8" s="3" t="inlineStr">
        <is>
          <t>Padrão</t>
        </is>
      </c>
      <c r="G8" s="3" t="inlineStr">
        <is>
          <t>Lucas Ribeiro Almeida</t>
        </is>
      </c>
      <c r="H8" s="3" t="inlineStr">
        <is>
          <t>08:30</t>
        </is>
      </c>
      <c r="I8" s="3" t="inlineStr">
        <is>
          <t>09:20</t>
        </is>
      </c>
      <c r="J8" s="4" t="inlineStr">
        <is>
          <t>Entregue</t>
        </is>
      </c>
      <c r="K8" s="5" t="n">
        <v>15</v>
      </c>
      <c r="L8" s="5" t="n">
        <v>0</v>
      </c>
      <c r="M8" s="6">
        <f>IFERROR(K8+L8,0)</f>
        <v/>
      </c>
      <c r="N8" s="5" t="n">
        <v>8</v>
      </c>
      <c r="O8" s="6">
        <f>IFERROR(M8-N8,0)</f>
        <v/>
      </c>
      <c r="P8" s="7" t="inlineStr">
        <is>
          <t>—</t>
        </is>
      </c>
    </row>
    <row r="9">
      <c r="A9" s="2" t="inlineStr">
        <is>
          <t>11/07/2026</t>
        </is>
      </c>
      <c r="B9" s="3" t="inlineStr">
        <is>
          <t>Pizzaria da Vila</t>
        </is>
      </c>
      <c r="C9" s="3" t="inlineStr">
        <is>
          <t>São Paulo</t>
        </is>
      </c>
      <c r="D9" s="3" t="inlineStr">
        <is>
          <t>Vila Madalena</t>
        </is>
      </c>
      <c r="E9" s="3" t="inlineStr">
        <is>
          <t>PED-099</t>
        </is>
      </c>
      <c r="F9" s="3" t="inlineStr">
        <is>
          <t>Padrão</t>
        </is>
      </c>
      <c r="G9" s="3" t="inlineStr">
        <is>
          <t>Thiago Martins Costa</t>
        </is>
      </c>
      <c r="H9" s="3" t="inlineStr">
        <is>
          <t>19:00</t>
        </is>
      </c>
      <c r="I9" s="3" t="inlineStr">
        <is>
          <t>19:40</t>
        </is>
      </c>
      <c r="J9" s="4" t="inlineStr">
        <is>
          <t>Entregue</t>
        </is>
      </c>
      <c r="K9" s="5" t="n">
        <v>20</v>
      </c>
      <c r="L9" s="5" t="n">
        <v>0</v>
      </c>
      <c r="M9" s="8">
        <f>IFERROR(K9+L9,0)</f>
        <v/>
      </c>
      <c r="N9" s="5" t="n">
        <v>8</v>
      </c>
      <c r="O9" s="8">
        <f>IFERROR(M9-N9,0)</f>
        <v/>
      </c>
      <c r="P9" s="7" t="inlineStr">
        <is>
          <t>—</t>
        </is>
      </c>
    </row>
    <row r="10">
      <c r="A10" s="2" t="inlineStr">
        <is>
          <t>14/07/2026</t>
        </is>
      </c>
      <c r="B10" s="3" t="inlineStr">
        <is>
          <t>Mercado Bom Preço</t>
        </is>
      </c>
      <c r="C10" s="3" t="inlineStr">
        <is>
          <t>Santo André</t>
        </is>
      </c>
      <c r="D10" s="3" t="inlineStr">
        <is>
          <t>Jardim</t>
        </is>
      </c>
      <c r="E10" s="3" t="inlineStr">
        <is>
          <t>NF-145</t>
        </is>
      </c>
      <c r="F10" s="3" t="inlineStr">
        <is>
          <t>Expressa</t>
        </is>
      </c>
      <c r="G10" s="3" t="inlineStr">
        <is>
          <t>João Pedro Silva</t>
        </is>
      </c>
      <c r="H10" s="3" t="inlineStr">
        <is>
          <t>11:30</t>
        </is>
      </c>
      <c r="I10" s="3" t="inlineStr">
        <is>
          <t>12:10</t>
        </is>
      </c>
      <c r="J10" s="4" t="inlineStr">
        <is>
          <t>Cancelado</t>
        </is>
      </c>
      <c r="K10" s="5" t="n">
        <v>68</v>
      </c>
      <c r="L10" s="5" t="n">
        <v>12</v>
      </c>
      <c r="M10" s="6">
        <f>IFERROR(K10+L10,0)</f>
        <v/>
      </c>
      <c r="N10" s="5" t="n">
        <v>12</v>
      </c>
      <c r="O10" s="6">
        <f>IFERROR(M10-N10,0)</f>
        <v/>
      </c>
      <c r="P10" s="7" t="inlineStr">
        <is>
          <t>Cliente ausente</t>
        </is>
      </c>
    </row>
    <row r="11">
      <c r="A11" s="2" t="inlineStr">
        <is>
          <t>15/07/2026</t>
        </is>
      </c>
      <c r="B11" s="3" t="inlineStr">
        <is>
          <t>Dona Ana Doces</t>
        </is>
      </c>
      <c r="C11" s="3" t="inlineStr">
        <is>
          <t>São Paulo</t>
        </is>
      </c>
      <c r="D11" s="3" t="inlineStr">
        <is>
          <t>Pinheiros</t>
        </is>
      </c>
      <c r="E11" s="3" t="inlineStr">
        <is>
          <t>PED-110</t>
        </is>
      </c>
      <c r="F11" s="3" t="inlineStr">
        <is>
          <t>Padrão</t>
        </is>
      </c>
      <c r="G11" s="3" t="inlineStr">
        <is>
          <t>Carlos Henrique Souza</t>
        </is>
      </c>
      <c r="H11" s="3" t="inlineStr">
        <is>
          <t>13:00</t>
        </is>
      </c>
      <c r="I11" s="3" t="inlineStr">
        <is>
          <t>13:50</t>
        </is>
      </c>
      <c r="J11" s="4" t="inlineStr">
        <is>
          <t>Entregue</t>
        </is>
      </c>
      <c r="K11" s="5" t="n">
        <v>28</v>
      </c>
      <c r="L11" s="5" t="n">
        <v>0</v>
      </c>
      <c r="M11" s="8">
        <f>IFERROR(K11+L11,0)</f>
        <v/>
      </c>
      <c r="N11" s="5" t="n">
        <v>8</v>
      </c>
      <c r="O11" s="8">
        <f>IFERROR(M11-N11,0)</f>
        <v/>
      </c>
      <c r="P11" s="7" t="inlineStr">
        <is>
          <t>—</t>
        </is>
      </c>
    </row>
    <row r="12">
      <c r="A12" s="9" t="inlineStr">
        <is>
          <t>TOTAIS</t>
        </is>
      </c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  <c r="K12" s="11">
        <f>SUM(K2:K11)</f>
        <v/>
      </c>
      <c r="L12" s="11">
        <f>SUM(L2:L11)</f>
        <v/>
      </c>
      <c r="M12" s="11">
        <f>SUM(M2:M11)</f>
        <v/>
      </c>
      <c r="N12" s="11">
        <f>SUM(N2:N11)</f>
        <v/>
      </c>
      <c r="O12" s="11">
        <f>SUM(O2:O11)</f>
        <v/>
      </c>
      <c r="P12" s="10" t="n"/>
    </row>
  </sheetData>
  <conditionalFormatting sqref="O2:O11">
    <cfRule type="expression" priority="1" dxfId="0" stopIfTrue="0">
      <formula>O2&gt;0</formula>
    </cfRule>
    <cfRule type="expression" priority="2" dxfId="1" stopIfTrue="0">
      <formula>O2&lt;0</formula>
    </cfRule>
  </conditionalFormatting>
  <dataValidations count="1">
    <dataValidation sqref="J2:J500" showErrorMessage="1" showInputMessage="1" allowBlank="1" errorTitle="Status inválido" error="Escolha: Entregue, Em rota, Cancelado ou Reentrega" type="list">
      <formula1>"Entregue,Em rota,Cancelado,Reentrega"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  <col width="4" customWidth="1" min="4" max="4"/>
    <col width="16" customWidth="1" min="5" max="5"/>
    <col width="14" customWidth="1" min="6" max="6"/>
    <col width="10" customWidth="1" min="7" max="7"/>
  </cols>
  <sheetData>
    <row r="1" ht="28" customHeight="1">
      <c r="A1" s="12" t="inlineStr">
        <is>
          <t>📊 Resumo Mensal — Controle de Entregas Motoboy</t>
        </is>
      </c>
    </row>
    <row r="2">
      <c r="A2" s="1" t="inlineStr">
        <is>
          <t>Indicador</t>
        </is>
      </c>
      <c r="B2" s="1" t="inlineStr">
        <is>
          <t>Valor</t>
        </is>
      </c>
      <c r="C2" s="1" t="inlineStr">
        <is>
          <t>Fórmula (auto)</t>
        </is>
      </c>
    </row>
    <row r="3">
      <c r="A3" s="13" t="inlineStr">
        <is>
          <t>Mês de Referência</t>
        </is>
      </c>
      <c r="B3" s="14" t="inlineStr">
        <is>
          <t>Julho / 2026</t>
        </is>
      </c>
      <c r="C3" s="15" t="inlineStr">
        <is>
          <t>—</t>
        </is>
      </c>
    </row>
    <row r="4">
      <c r="A4" s="16" t="inlineStr">
        <is>
          <t>Total de Entregas</t>
        </is>
      </c>
      <c r="B4" s="17">
        <f>COUNTA('Controle de Entregas'!A:A)-1</f>
        <v/>
      </c>
      <c r="C4" s="18">
        <f>COUNTA('Controle de Entregas'!A:A)-1</f>
        <v/>
      </c>
    </row>
    <row r="5">
      <c r="A5" s="13" t="inlineStr">
        <is>
          <t>Entregues</t>
        </is>
      </c>
      <c r="B5" s="19">
        <f>COUNTIF('Controle de Entregas'!J:J,"Entregue")</f>
        <v/>
      </c>
      <c r="C5" s="15">
        <f>COUNTIF('Controle de Entregas'!J:J,"Entregue")</f>
        <v/>
      </c>
    </row>
    <row r="6">
      <c r="A6" s="16" t="inlineStr">
        <is>
          <t>Em Rota</t>
        </is>
      </c>
      <c r="B6" s="17">
        <f>COUNTIF('Controle de Entregas'!J:J,"Em rota")</f>
        <v/>
      </c>
      <c r="C6" s="18">
        <f>COUNTIF('Controle de Entregas'!J:J,"Em rota")</f>
        <v/>
      </c>
    </row>
    <row r="7">
      <c r="A7" s="13" t="inlineStr">
        <is>
          <t>Canceladas</t>
        </is>
      </c>
      <c r="B7" s="19">
        <f>COUNTIF('Controle de Entregas'!J:J,"Cancelado")</f>
        <v/>
      </c>
      <c r="C7" s="15">
        <f>COUNTIF('Controle de Entregas'!J:J,"Cancelado")</f>
        <v/>
      </c>
    </row>
    <row r="8">
      <c r="A8" s="16" t="inlineStr">
        <is>
          <t>Reentregas</t>
        </is>
      </c>
      <c r="B8" s="17">
        <f>COUNTIF('Controle de Entregas'!J:J,"Reentrega")</f>
        <v/>
      </c>
      <c r="C8" s="18">
        <f>COUNTIF('Controle de Entregas'!J:J,"Reentrega")</f>
        <v/>
      </c>
    </row>
    <row r="9">
      <c r="A9" s="13" t="inlineStr">
        <is>
          <t>Faturamento Bruto</t>
        </is>
      </c>
      <c r="B9" s="8">
        <f>SUM('Controle de Entregas'!M:M)</f>
        <v/>
      </c>
      <c r="C9" s="15">
        <f>SUM('Controle de Entregas'!M:M)</f>
        <v/>
      </c>
    </row>
    <row r="10">
      <c r="A10" s="16" t="inlineStr">
        <is>
          <t>Custo Total</t>
        </is>
      </c>
      <c r="B10" s="6">
        <f>SUM('Controle de Entregas'!N:N)</f>
        <v/>
      </c>
      <c r="C10" s="18">
        <f>SUM('Controle de Entregas'!N:N)</f>
        <v/>
      </c>
    </row>
    <row r="11">
      <c r="A11" s="13" t="inlineStr">
        <is>
          <t>Lucro Bruto</t>
        </is>
      </c>
      <c r="B11" s="8">
        <f>SUM('Controle de Entregas'!O:O)</f>
        <v/>
      </c>
      <c r="C11" s="15">
        <f>SUM('Controle de Entregas'!O:O)</f>
        <v/>
      </c>
    </row>
    <row r="12">
      <c r="A12" s="16" t="inlineStr">
        <is>
          <t>Ticket Médio</t>
        </is>
      </c>
      <c r="B12" s="6">
        <f>IFERROR(AVERAGE('Controle de Entregas'!M:M),0)</f>
        <v/>
      </c>
      <c r="C12" s="18">
        <f>IFERROR(AVERAGE('Controle de Entregas'!M:M),0)</f>
        <v/>
      </c>
    </row>
    <row r="13">
      <c r="A13" s="13" t="inlineStr">
        <is>
          <t>Taxa de Conclusão</t>
        </is>
      </c>
      <c r="B13" s="20">
        <f>IFERROR(C4/C3,0)</f>
        <v/>
      </c>
      <c r="C13" s="15">
        <f>IFERROR(C4/C3,0)</f>
        <v/>
      </c>
    </row>
    <row r="16">
      <c r="A16" s="21" t="inlineStr">
        <is>
          <t>Entregas por Motoboy</t>
        </is>
      </c>
      <c r="E16" s="21" t="inlineStr">
        <is>
          <t>Distribuição de Status</t>
        </is>
      </c>
    </row>
    <row r="17">
      <c r="A17" s="1" t="inlineStr">
        <is>
          <t>Motoboy</t>
        </is>
      </c>
      <c r="B17" s="1" t="inlineStr">
        <is>
          <t>Entregas</t>
        </is>
      </c>
      <c r="C17" s="1" t="inlineStr">
        <is>
          <t>Cancelamentos</t>
        </is>
      </c>
      <c r="E17" s="1" t="inlineStr">
        <is>
          <t>Status</t>
        </is>
      </c>
      <c r="F17" s="1" t="inlineStr">
        <is>
          <t>Quantidade</t>
        </is>
      </c>
      <c r="G17" s="1" t="inlineStr">
        <is>
          <t>%</t>
        </is>
      </c>
    </row>
    <row r="18">
      <c r="A18" s="22" t="inlineStr">
        <is>
          <t>João Pedro Silva</t>
        </is>
      </c>
      <c r="B18" s="23">
        <f>COUNTIF('Controle de Entregas'!G:G,"João Pedro Silva")</f>
        <v/>
      </c>
      <c r="C18" s="23">
        <f>COUNTIFS('Controle de Entregas'!G:G,"João Pedro Silva",'Controle de Entregas'!J:J,"Cancelado")</f>
        <v/>
      </c>
      <c r="E18" s="22" t="inlineStr">
        <is>
          <t>Entregue</t>
        </is>
      </c>
      <c r="F18" s="23">
        <f>COUNTIF('Controle de Entregas'!J:J,"Entregue")</f>
        <v/>
      </c>
      <c r="G18" s="24">
        <f>IFERROR(F18/C4,0)</f>
        <v/>
      </c>
    </row>
    <row r="19">
      <c r="A19" s="25" t="inlineStr">
        <is>
          <t>Carlos Henrique Souza</t>
        </is>
      </c>
      <c r="B19" s="26">
        <f>COUNTIF('Controle de Entregas'!G:G,"Carlos Henrique Souza")</f>
        <v/>
      </c>
      <c r="C19" s="26">
        <f>COUNTIFS('Controle de Entregas'!G:G,"Carlos Henrique Souza",'Controle de Entregas'!J:J,"Cancelado")</f>
        <v/>
      </c>
      <c r="E19" s="25" t="inlineStr">
        <is>
          <t>Em rota</t>
        </is>
      </c>
      <c r="F19" s="26">
        <f>COUNTIF('Controle de Entregas'!J:J,"Em rota")</f>
        <v/>
      </c>
      <c r="G19" s="27">
        <f>IFERROR(F19/C4,0)</f>
        <v/>
      </c>
    </row>
    <row r="20">
      <c r="A20" s="22" t="inlineStr">
        <is>
          <t>Lucas Ribeiro Almeida</t>
        </is>
      </c>
      <c r="B20" s="23">
        <f>COUNTIF('Controle de Entregas'!G:G,"Lucas Ribeiro Almeida")</f>
        <v/>
      </c>
      <c r="C20" s="23">
        <f>COUNTIFS('Controle de Entregas'!G:G,"Lucas Ribeiro Almeida",'Controle de Entregas'!J:J,"Cancelado")</f>
        <v/>
      </c>
      <c r="E20" s="22" t="inlineStr">
        <is>
          <t>Cancelado</t>
        </is>
      </c>
      <c r="F20" s="23">
        <f>COUNTIF('Controle de Entregas'!J:J,"Cancelado")</f>
        <v/>
      </c>
      <c r="G20" s="24">
        <f>IFERROR(F20/C4,0)</f>
        <v/>
      </c>
    </row>
    <row r="21">
      <c r="A21" s="25" t="inlineStr">
        <is>
          <t>Thiago Martins Costa</t>
        </is>
      </c>
      <c r="B21" s="26">
        <f>COUNTIF('Controle de Entregas'!G:G,"Thiago Martins Costa")</f>
        <v/>
      </c>
      <c r="C21" s="26">
        <f>COUNTIFS('Controle de Entregas'!G:G,"Thiago Martins Costa",'Controle de Entregas'!J:J,"Cancelado")</f>
        <v/>
      </c>
      <c r="E21" s="25" t="inlineStr">
        <is>
          <t>Reentrega</t>
        </is>
      </c>
      <c r="F21" s="26">
        <f>COUNTIF('Controle de Entregas'!J:J,"Reentrega")</f>
        <v/>
      </c>
      <c r="G21" s="27">
        <f>IFERROR(F21/C4,0)</f>
        <v/>
      </c>
    </row>
  </sheetData>
  <mergeCells count="3">
    <mergeCell ref="A1:D1"/>
    <mergeCell ref="A16:C16"/>
    <mergeCell ref="E16:G16"/>
  </mergeCells>
  <conditionalFormatting sqref="B11">
    <cfRule type="expression" priority="1" dxfId="0" stopIfTrue="0">
      <formula>B11&gt;0</formula>
    </cfRule>
    <cfRule type="expression" priority="2" dxfId="1" stopIfTrue="0">
      <formula>B11&lt;0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6" customWidth="1" min="4" max="4"/>
    <col width="22" customWidth="1" min="5" max="5"/>
    <col width="20" customWidth="1" min="6" max="6"/>
    <col width="8" customWidth="1" min="7" max="7"/>
  </cols>
  <sheetData>
    <row r="1" ht="24" customHeight="1">
      <c r="A1" s="28" t="inlineStr">
        <is>
          <t>📋 Cadastro de Motoboys</t>
        </is>
      </c>
    </row>
    <row r="2">
      <c r="A2" s="1" t="inlineStr">
        <is>
          <t>Motoboy</t>
        </is>
      </c>
      <c r="B2" s="1" t="inlineStr">
        <is>
          <t>CPF</t>
        </is>
      </c>
      <c r="C2" s="1" t="inlineStr">
        <is>
          <t>Telefone</t>
        </is>
      </c>
      <c r="D2" s="1" t="inlineStr">
        <is>
          <t>Cidade</t>
        </is>
      </c>
      <c r="E2" s="1" t="inlineStr">
        <is>
          <t>Tipo de Vínculo</t>
        </is>
      </c>
      <c r="F2" s="1" t="inlineStr">
        <is>
          <t>Valor/Entrega (R$)</t>
        </is>
      </c>
      <c r="G2" s="1" t="inlineStr">
        <is>
          <t>Ativo</t>
        </is>
      </c>
    </row>
    <row r="3">
      <c r="A3" s="25" t="inlineStr">
        <is>
          <t>João Pedro Silva</t>
        </is>
      </c>
      <c r="B3" s="25" t="inlineStr">
        <is>
          <t>345.678.901-23</t>
        </is>
      </c>
      <c r="C3" s="25" t="inlineStr">
        <is>
          <t>(11) 98765-4321</t>
        </is>
      </c>
      <c r="D3" s="25" t="inlineStr">
        <is>
          <t>Campinas</t>
        </is>
      </c>
      <c r="E3" s="25" t="inlineStr">
        <is>
          <t>CLT</t>
        </is>
      </c>
      <c r="F3" s="5" t="n">
        <v>12</v>
      </c>
      <c r="G3" s="26" t="inlineStr">
        <is>
          <t>Sim</t>
        </is>
      </c>
    </row>
    <row r="4">
      <c r="A4" s="22" t="inlineStr">
        <is>
          <t>Carlos Henrique Souza</t>
        </is>
      </c>
      <c r="B4" s="22" t="inlineStr">
        <is>
          <t>456.789.012-34</t>
        </is>
      </c>
      <c r="C4" s="22" t="inlineStr">
        <is>
          <t>(11) 97654-3210</t>
        </is>
      </c>
      <c r="D4" s="22" t="inlineStr">
        <is>
          <t>São Paulo</t>
        </is>
      </c>
      <c r="E4" s="22" t="inlineStr">
        <is>
          <t>Autônomo</t>
        </is>
      </c>
      <c r="F4" s="5" t="n">
        <v>10</v>
      </c>
      <c r="G4" s="23" t="inlineStr">
        <is>
          <t>Sim</t>
        </is>
      </c>
    </row>
    <row r="5">
      <c r="A5" s="25" t="inlineStr">
        <is>
          <t>Lucas Ribeiro Almeida</t>
        </is>
      </c>
      <c r="B5" s="25" t="inlineStr">
        <is>
          <t>567.890.123-45</t>
        </is>
      </c>
      <c r="C5" s="25" t="inlineStr">
        <is>
          <t>(19) 96543-2109</t>
        </is>
      </c>
      <c r="D5" s="25" t="inlineStr">
        <is>
          <t>Guarulhos</t>
        </is>
      </c>
      <c r="E5" s="25" t="inlineStr">
        <is>
          <t>Autônomo</t>
        </is>
      </c>
      <c r="F5" s="5" t="n">
        <v>10</v>
      </c>
      <c r="G5" s="26" t="inlineStr">
        <is>
          <t>Sim</t>
        </is>
      </c>
    </row>
    <row r="6">
      <c r="A6" s="22" t="inlineStr">
        <is>
          <t>Thiago Martins Costa</t>
        </is>
      </c>
      <c r="B6" s="22" t="inlineStr">
        <is>
          <t>678.901.234-56</t>
        </is>
      </c>
      <c r="C6" s="22" t="inlineStr">
        <is>
          <t>(11) 95432-1098</t>
        </is>
      </c>
      <c r="D6" s="22" t="inlineStr">
        <is>
          <t>Santo André</t>
        </is>
      </c>
      <c r="E6" s="22" t="inlineStr">
        <is>
          <t>Freelancer</t>
        </is>
      </c>
      <c r="F6" s="5" t="n">
        <v>8</v>
      </c>
      <c r="G6" s="23" t="inlineStr">
        <is>
          <t>Sim</t>
        </is>
      </c>
    </row>
    <row r="9" ht="24" customHeight="1">
      <c r="A9" s="28" t="inlineStr">
        <is>
          <t>🏪 Cadastro de Clientes</t>
        </is>
      </c>
    </row>
    <row r="10">
      <c r="A10" s="1" t="inlineStr">
        <is>
          <t>Cliente</t>
        </is>
      </c>
      <c r="B10" s="1" t="inlineStr">
        <is>
          <t>Cidade</t>
        </is>
      </c>
      <c r="C10" s="1" t="inlineStr">
        <is>
          <t>Bairro</t>
        </is>
      </c>
      <c r="D10" s="1" t="inlineStr">
        <is>
          <t>Segmento</t>
        </is>
      </c>
      <c r="E10" s="1" t="inlineStr">
        <is>
          <t>CNPJ</t>
        </is>
      </c>
      <c r="F10" s="1" t="inlineStr">
        <is>
          <t>Contato</t>
        </is>
      </c>
      <c r="G10" s="1" t="inlineStr">
        <is>
          <t>Ativo</t>
        </is>
      </c>
    </row>
    <row r="11">
      <c r="A11" s="25" t="inlineStr">
        <is>
          <t>Farmácia São Lucas</t>
        </is>
      </c>
      <c r="B11" s="25" t="inlineStr">
        <is>
          <t>São Paulo</t>
        </is>
      </c>
      <c r="C11" s="25" t="inlineStr">
        <is>
          <t>Moema</t>
        </is>
      </c>
      <c r="D11" s="25" t="inlineStr">
        <is>
          <t>Farmácia</t>
        </is>
      </c>
      <c r="E11" s="25" t="inlineStr">
        <is>
          <t>12.345.678/0001-90</t>
        </is>
      </c>
      <c r="F11" s="25" t="inlineStr">
        <is>
          <t>(11) 3344-5566</t>
        </is>
      </c>
      <c r="G11" s="26" t="inlineStr">
        <is>
          <t>Sim</t>
        </is>
      </c>
    </row>
    <row r="12">
      <c r="A12" s="22" t="inlineStr">
        <is>
          <t>Pizzaria da Vila</t>
        </is>
      </c>
      <c r="B12" s="22" t="inlineStr">
        <is>
          <t>São Paulo</t>
        </is>
      </c>
      <c r="C12" s="22" t="inlineStr">
        <is>
          <t>Vila Madalena</t>
        </is>
      </c>
      <c r="D12" s="22" t="inlineStr">
        <is>
          <t>Alimentação</t>
        </is>
      </c>
      <c r="E12" s="22" t="inlineStr">
        <is>
          <t>23.456.789/0001-01</t>
        </is>
      </c>
      <c r="F12" s="22" t="inlineStr">
        <is>
          <t>(11) 3355-6677</t>
        </is>
      </c>
      <c r="G12" s="23" t="inlineStr">
        <is>
          <t>Sim</t>
        </is>
      </c>
    </row>
    <row r="13">
      <c r="A13" s="25" t="inlineStr">
        <is>
          <t>Mercado Bom Preço</t>
        </is>
      </c>
      <c r="B13" s="25" t="inlineStr">
        <is>
          <t>Campinas</t>
        </is>
      </c>
      <c r="C13" s="25" t="inlineStr">
        <is>
          <t>Cambuí</t>
        </is>
      </c>
      <c r="D13" s="25" t="inlineStr">
        <is>
          <t>Varejo</t>
        </is>
      </c>
      <c r="E13" s="25" t="inlineStr">
        <is>
          <t>34.567.890/0001-12</t>
        </is>
      </c>
      <c r="F13" s="25" t="inlineStr">
        <is>
          <t>(19) 3366-7788</t>
        </is>
      </c>
      <c r="G13" s="26" t="inlineStr">
        <is>
          <t>Sim</t>
        </is>
      </c>
    </row>
    <row r="14">
      <c r="A14" s="22" t="inlineStr">
        <is>
          <t>Dona Ana Doces</t>
        </is>
      </c>
      <c r="B14" s="22" t="inlineStr">
        <is>
          <t>Santo André</t>
        </is>
      </c>
      <c r="C14" s="22" t="inlineStr">
        <is>
          <t>Centro</t>
        </is>
      </c>
      <c r="D14" s="22" t="inlineStr">
        <is>
          <t>Confeitaria</t>
        </is>
      </c>
      <c r="E14" s="22" t="inlineStr">
        <is>
          <t>45.678.901/0001-23</t>
        </is>
      </c>
      <c r="F14" s="22" t="inlineStr">
        <is>
          <t>(11) 3377-8899</t>
        </is>
      </c>
      <c r="G14" s="23" t="inlineStr">
        <is>
          <t>Sim</t>
        </is>
      </c>
    </row>
    <row r="15">
      <c r="A15" s="25" t="inlineStr">
        <is>
          <t>Drogaria Central</t>
        </is>
      </c>
      <c r="B15" s="25" t="inlineStr">
        <is>
          <t>Guarulhos</t>
        </is>
      </c>
      <c r="C15" s="25" t="inlineStr">
        <is>
          <t>Gopouva</t>
        </is>
      </c>
      <c r="D15" s="25" t="inlineStr">
        <is>
          <t>Farmácia</t>
        </is>
      </c>
      <c r="E15" s="25" t="inlineStr">
        <is>
          <t>56.789.012/0001-34</t>
        </is>
      </c>
      <c r="F15" s="25" t="inlineStr">
        <is>
          <t>(11) 3388-9900</t>
        </is>
      </c>
      <c r="G15" s="26" t="inlineStr">
        <is>
          <t>Sim</t>
        </is>
      </c>
    </row>
    <row r="16">
      <c r="A16" s="22" t="inlineStr">
        <is>
          <t>Pet Shop Amigo Fiel</t>
        </is>
      </c>
      <c r="B16" s="22" t="inlineStr">
        <is>
          <t>Campinas</t>
        </is>
      </c>
      <c r="C16" s="22" t="inlineStr">
        <is>
          <t>Botafogo</t>
        </is>
      </c>
      <c r="D16" s="22" t="inlineStr">
        <is>
          <t>Pet</t>
        </is>
      </c>
      <c r="E16" s="22" t="inlineStr">
        <is>
          <t>67.890.123/0001-45</t>
        </is>
      </c>
      <c r="F16" s="22" t="inlineStr">
        <is>
          <t>(19) 3399-0011</t>
        </is>
      </c>
      <c r="G16" s="23" t="inlineStr">
        <is>
          <t>Sim</t>
        </is>
      </c>
    </row>
    <row r="18" ht="24" customHeight="1">
      <c r="A18" s="28" t="inlineStr">
        <is>
          <t>🚀 Tipos de Entrega</t>
        </is>
      </c>
    </row>
    <row r="19">
      <c r="A19" s="1" t="inlineStr">
        <is>
          <t>Tipo de Entrega</t>
        </is>
      </c>
      <c r="B19" s="1" t="inlineStr">
        <is>
          <t>Prazo Padrão</t>
        </is>
      </c>
      <c r="C19" s="1" t="inlineStr">
        <is>
          <t>Adicional Sugerido (R$)</t>
        </is>
      </c>
    </row>
    <row r="20">
      <c r="A20" s="22" t="inlineStr">
        <is>
          <t>Expressa</t>
        </is>
      </c>
      <c r="B20" s="22" t="inlineStr">
        <is>
          <t>até 1h</t>
        </is>
      </c>
      <c r="C20" s="5" t="n">
        <v>10</v>
      </c>
    </row>
    <row r="21">
      <c r="A21" s="25" t="inlineStr">
        <is>
          <t>Padrão</t>
        </is>
      </c>
      <c r="B21" s="25" t="inlineStr">
        <is>
          <t>até 3h</t>
        </is>
      </c>
      <c r="C21" s="5" t="n">
        <v>0</v>
      </c>
    </row>
    <row r="22">
      <c r="A22" s="22" t="inlineStr">
        <is>
          <t>Reentrega</t>
        </is>
      </c>
      <c r="B22" s="22" t="inlineStr">
        <is>
          <t>até 2h</t>
        </is>
      </c>
      <c r="C22" s="5" t="n">
        <v>8</v>
      </c>
    </row>
    <row r="23">
      <c r="A23" s="25" t="inlineStr">
        <is>
          <t>Agendada</t>
        </is>
      </c>
      <c r="B23" s="25" t="inlineStr">
        <is>
          <t>dia combinado</t>
        </is>
      </c>
      <c r="C23" s="5" t="n">
        <v>5</v>
      </c>
    </row>
    <row r="25" ht="22" customHeight="1">
      <c r="A25" s="21" t="inlineStr">
        <is>
          <t>💡 Fórmulas de Consulta (referência)</t>
        </is>
      </c>
    </row>
    <row r="26">
      <c r="A26" s="16" t="inlineStr">
        <is>
          <t>Valor por entrega do motoboy</t>
        </is>
      </c>
      <c r="B26" s="29">
        <f>IFERROR(VLOOKUP(G2,'Controle de Entregas'!G:G,1,FALSE),0)</f>
        <v/>
      </c>
      <c r="E26" s="18" t="inlineStr">
        <is>
          <t>Busca o valor/entrega pelo nome do motoboy na col G do lançamento</t>
        </is>
      </c>
    </row>
    <row r="27">
      <c r="A27" s="13" t="inlineStr">
        <is>
          <t>Verificar cliente cadastrado</t>
        </is>
      </c>
      <c r="B27" s="29">
        <f>IFERROR(VLOOKUP(B2,Cadastros!A:G,1,FALSE),"Não cadastrado")</f>
        <v/>
      </c>
      <c r="E27" s="15" t="inlineStr">
        <is>
          <t>Retorna nome do cliente se encontrado na aba Cadastros</t>
        </is>
      </c>
    </row>
  </sheetData>
  <mergeCells count="8">
    <mergeCell ref="A1:G1"/>
    <mergeCell ref="A9:G9"/>
    <mergeCell ref="A18:C18"/>
    <mergeCell ref="A25:G25"/>
    <mergeCell ref="B26:D26"/>
    <mergeCell ref="E26:G26"/>
    <mergeCell ref="B27:D27"/>
    <mergeCell ref="E27:G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2026-07-21T08:39:41Z</dcterms:created>
  <dcterms:modified xmlns:dcterms="http://purl.org/dc/terms/" xmlns:xsi="http://www.w3.org/2001/XMLSchema-instance" xsi:type="dcterms:W3CDTF">2026-07-21T08:39:41Z</dcterms:modified>
</cp:coreProperties>
</file>