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postos" sheetId="1" state="visible" r:id="rId1"/>
    <sheet xmlns:r="http://schemas.openxmlformats.org/officeDocument/2006/relationships" name="Resumo Mensal" sheetId="2" state="visible" r:id="rId2"/>
    <sheet xmlns:r="http://schemas.openxmlformats.org/officeDocument/2006/relationships" name="Cadastro de Tribut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R$ #,##0.0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3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0"/>
    </font>
    <font>
      <name val="Calibri"/>
      <b val="1"/>
      <color rgb="001F2937"/>
      <sz val="10"/>
    </font>
    <font>
      <name val="Calibri"/>
      <i val="1"/>
      <color rgb="006B7280"/>
      <sz val="9"/>
    </font>
  </fonts>
  <fills count="9">
    <fill>
      <patternFill/>
    </fill>
    <fill>
      <patternFill patternType="gray125"/>
    </fill>
    <fill>
      <patternFill patternType="solid">
        <fgColor rgb="00ECFDF5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  <fill>
      <patternFill patternType="solid">
        <fgColor rgb="00F9FAF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49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49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3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166" fontId="4" fillId="6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/>
    </xf>
    <xf numFmtId="166" fontId="5" fillId="4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right" vertical="center"/>
    </xf>
    <xf numFmtId="3" fontId="3" fillId="4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right" vertical="center"/>
    </xf>
    <xf numFmtId="3" fontId="3" fillId="5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center" vertical="center"/>
    </xf>
    <xf numFmtId="10" fontId="4" fillId="6" borderId="1" applyAlignment="1" pivotButton="0" quotePrefix="0" xfId="0">
      <alignment horizontal="center" vertical="center"/>
    </xf>
    <xf numFmtId="0" fontId="5" fillId="0" borderId="0" pivotButton="0" quotePrefix="0" xfId="0"/>
    <xf numFmtId="166" fontId="0" fillId="0" borderId="0" pivotButton="0" quotePrefix="0" xfId="0"/>
    <xf numFmtId="166" fontId="3" fillId="7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3" fontId="3" fillId="7" borderId="1" applyAlignment="1" pivotButton="0" quotePrefix="0" xfId="0">
      <alignment horizontal="right" vertical="center"/>
    </xf>
    <xf numFmtId="0" fontId="6" fillId="8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22C55E"/>
        </patternFill>
      </fill>
    </dxf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Previsto x Pago por Mês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 Mensal'!B2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 Mensal'!$A$3:$A$5</f>
            </numRef>
          </cat>
          <val>
            <numRef>
              <f>'Resumo Mensal'!$B$3:$B$5</f>
            </numRef>
          </val>
        </ser>
        <ser>
          <idx val="1"/>
          <order val="1"/>
          <tx>
            <strRef>
              <f>'Resumo Mensal'!C2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'Resumo Mensal'!$A$3:$A$5</f>
            </numRef>
          </cat>
          <val>
            <numRef>
              <f>'Resumo Mensal'!$C$3:$C$5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Distribuição: Pago vs Em Aberto</a:t>
            </a:r>
          </a:p>
        </rich>
      </tx>
    </title>
    <plotArea>
      <pieChart>
        <varyColors val="1"/>
        <ser>
          <idx val="0"/>
          <order val="0"/>
          <tx>
            <strRef>
              <f>'Resumo Mensal'!B20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'Resumo Mensal'!$A$21:$A$22</f>
            </numRef>
          </cat>
          <val>
            <numRef>
              <f>'Resumo Mensal'!$B$21:$B$22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18" customWidth="1" min="3" max="3"/>
    <col width="20" customWidth="1" min="4" max="4"/>
    <col width="24" customWidth="1" min="5" max="5"/>
    <col width="14" customWidth="1" min="6" max="6"/>
    <col width="14" customWidth="1" min="7" max="7"/>
    <col width="20" customWidth="1" min="8" max="8"/>
    <col width="18" customWidth="1" min="9" max="9"/>
    <col width="18" customWidth="1" min="10" max="10"/>
    <col width="14" customWidth="1" min="11" max="11"/>
    <col width="15" customWidth="1" min="12" max="12"/>
    <col width="30" customWidth="1" min="13" max="13"/>
    <col width="30" customWidth="1" min="14" max="14"/>
  </cols>
  <sheetData>
    <row r="1" ht="30" customHeight="1">
      <c r="A1" s="1" t="inlineStr">
        <is>
          <t>CONTROLE DE IMPOSTOS E OBRIGAÇÕES TRIBUTÁRIAS</t>
        </is>
      </c>
    </row>
    <row r="2" ht="18" customHeight="1">
      <c r="A2" s="2" t="inlineStr">
        <is>
          <t>Período</t>
        </is>
      </c>
      <c r="B2" s="2" t="inlineStr">
        <is>
          <t>Empresa</t>
        </is>
      </c>
      <c r="C2" s="2" t="inlineStr">
        <is>
          <t>CNPJ</t>
        </is>
      </c>
      <c r="D2" s="2" t="inlineStr">
        <is>
          <t>Regime</t>
        </is>
      </c>
      <c r="E2" s="2" t="inlineStr">
        <is>
          <t>Tributo</t>
        </is>
      </c>
      <c r="F2" s="2" t="inlineStr">
        <is>
          <t>Competência</t>
        </is>
      </c>
      <c r="G2" s="2" t="inlineStr">
        <is>
          <t>Vencimento</t>
        </is>
      </c>
      <c r="H2" s="2" t="inlineStr">
        <is>
          <t>Valor Previsto (R$)</t>
        </is>
      </c>
      <c r="I2" s="2" t="inlineStr">
        <is>
          <t>Valor Pago (R$)</t>
        </is>
      </c>
      <c r="J2" s="2" t="inlineStr">
        <is>
          <t>Data de Pagamento</t>
        </is>
      </c>
      <c r="K2" s="2" t="inlineStr">
        <is>
          <t>Status</t>
        </is>
      </c>
      <c r="L2" s="2" t="inlineStr">
        <is>
          <t>Dias em Atraso</t>
        </is>
      </c>
      <c r="M2" s="2" t="inlineStr">
        <is>
          <t>Observações</t>
        </is>
      </c>
      <c r="N2" s="2" t="inlineStr">
        <is>
          <t>Descrição (Cadastro)</t>
        </is>
      </c>
    </row>
    <row r="3">
      <c r="A3" s="3" t="inlineStr">
        <is>
          <t>05/2026</t>
        </is>
      </c>
      <c r="B3" s="4" t="inlineStr">
        <is>
          <t>Artes &amp; Sabores MEI</t>
        </is>
      </c>
      <c r="C3" s="3" t="inlineStr">
        <is>
          <t>12.345.678/0001-90</t>
        </is>
      </c>
      <c r="D3" s="4" t="inlineStr">
        <is>
          <t>MEI</t>
        </is>
      </c>
      <c r="E3" s="4" t="inlineStr">
        <is>
          <t>DAS-MEI</t>
        </is>
      </c>
      <c r="F3" s="3" t="inlineStr">
        <is>
          <t>05/2026</t>
        </is>
      </c>
      <c r="G3" s="5" t="n">
        <v>46193</v>
      </c>
      <c r="H3" s="6" t="n">
        <v>75.59999999999999</v>
      </c>
      <c r="I3" s="6" t="n">
        <v>75.59999999999999</v>
      </c>
      <c r="J3" s="5" t="n">
        <v>46191</v>
      </c>
      <c r="K3" s="7">
        <f>IF(H3="","",IF(I3&gt;=H3,"Pago","Em aberto"))</f>
        <v/>
      </c>
      <c r="L3" s="8">
        <f>IFERROR(IF(AND(J3&lt;&gt;"",G3&lt;&gt;""),MAX(0,J3-G3),IF(AND(TODAY()&gt;G3,I3&lt;H3),TODAY()-G3,0)),0)</f>
        <v/>
      </c>
      <c r="M3" s="4" t="inlineStr">
        <is>
          <t>Pago no prazo</t>
        </is>
      </c>
      <c r="N3" s="9">
        <f>IFERROR(VLOOKUP(E3,'Cadastro de Tributos'!A:C,3,FALSE),"")</f>
        <v/>
      </c>
    </row>
    <row r="4">
      <c r="A4" s="10" t="inlineStr">
        <is>
          <t>05/2026</t>
        </is>
      </c>
      <c r="B4" s="11" t="inlineStr">
        <is>
          <t>Tech Solutions Simples</t>
        </is>
      </c>
      <c r="C4" s="10" t="inlineStr">
        <is>
          <t>98.765.432/0001-11</t>
        </is>
      </c>
      <c r="D4" s="11" t="inlineStr">
        <is>
          <t>Simples Nacional</t>
        </is>
      </c>
      <c r="E4" s="11" t="inlineStr">
        <is>
          <t>DAS Simples Nacional</t>
        </is>
      </c>
      <c r="F4" s="10" t="inlineStr">
        <is>
          <t>05/2026</t>
        </is>
      </c>
      <c r="G4" s="12" t="n">
        <v>46193</v>
      </c>
      <c r="H4" s="13" t="n">
        <v>2340</v>
      </c>
      <c r="I4" s="13" t="n">
        <v>2340</v>
      </c>
      <c r="J4" s="12" t="n">
        <v>46192</v>
      </c>
      <c r="K4" s="14">
        <f>IF(H4="","",IF(I4&gt;=H4,"Pago","Em aberto"))</f>
        <v/>
      </c>
      <c r="L4" s="15">
        <f>IFERROR(IF(AND(J4&lt;&gt;"",G4&lt;&gt;""),MAX(0,J4-G4),IF(AND(TODAY()&gt;G4,I4&lt;H4),TODAY()-G4,0)),0)</f>
        <v/>
      </c>
      <c r="M4" s="11" t="inlineStr">
        <is>
          <t>Pago no prazo</t>
        </is>
      </c>
      <c r="N4" s="16">
        <f>IFERROR(VLOOKUP(E4,'Cadastro de Tributos'!A:C,3,FALSE),"")</f>
        <v/>
      </c>
    </row>
    <row r="5">
      <c r="A5" s="3" t="inlineStr">
        <is>
          <t>05/2026</t>
        </is>
      </c>
      <c r="B5" s="4" t="inlineStr">
        <is>
          <t>Consultora Luz ME</t>
        </is>
      </c>
      <c r="C5" s="3" t="inlineStr">
        <is>
          <t>11.222.333/0001-44</t>
        </is>
      </c>
      <c r="D5" s="4" t="inlineStr">
        <is>
          <t>Simples Nacional</t>
        </is>
      </c>
      <c r="E5" s="4" t="inlineStr">
        <is>
          <t>ISS</t>
        </is>
      </c>
      <c r="F5" s="3" t="inlineStr">
        <is>
          <t>05/2026</t>
        </is>
      </c>
      <c r="G5" s="5" t="n">
        <v>46188</v>
      </c>
      <c r="H5" s="6" t="n">
        <v>480</v>
      </c>
      <c r="I5" s="6" t="n">
        <v>480</v>
      </c>
      <c r="J5" s="5" t="n">
        <v>46188</v>
      </c>
      <c r="K5" s="7">
        <f>IF(H5="","",IF(I5&gt;=H5,"Pago","Em aberto"))</f>
        <v/>
      </c>
      <c r="L5" s="8">
        <f>IFERROR(IF(AND(J5&lt;&gt;"",G5&lt;&gt;""),MAX(0,J5-G5),IF(AND(TODAY()&gt;G5,I5&lt;H5),TODAY()-G5,0)),0)</f>
        <v/>
      </c>
      <c r="M5" s="4" t="inlineStr">
        <is>
          <t>ISS municipal</t>
        </is>
      </c>
      <c r="N5" s="9">
        <f>IFERROR(VLOOKUP(E5,'Cadastro de Tributos'!A:C,3,FALSE),"")</f>
        <v/>
      </c>
    </row>
    <row r="6">
      <c r="A6" s="10" t="inlineStr">
        <is>
          <t>06/2026</t>
        </is>
      </c>
      <c r="B6" s="11" t="inlineStr">
        <is>
          <t>Artes &amp; Sabores MEI</t>
        </is>
      </c>
      <c r="C6" s="10" t="inlineStr">
        <is>
          <t>12.345.678/0001-90</t>
        </is>
      </c>
      <c r="D6" s="11" t="inlineStr">
        <is>
          <t>MEI</t>
        </is>
      </c>
      <c r="E6" s="11" t="inlineStr">
        <is>
          <t>DAS-MEI</t>
        </is>
      </c>
      <c r="F6" s="10" t="inlineStr">
        <is>
          <t>06/2026</t>
        </is>
      </c>
      <c r="G6" s="12" t="n">
        <v>46223</v>
      </c>
      <c r="H6" s="13" t="n">
        <v>75.59999999999999</v>
      </c>
      <c r="I6" s="13" t="n">
        <v>75.59999999999999</v>
      </c>
      <c r="J6" s="12" t="n">
        <v>46220</v>
      </c>
      <c r="K6" s="14">
        <f>IF(H6="","",IF(I6&gt;=H6,"Pago","Em aberto"))</f>
        <v/>
      </c>
      <c r="L6" s="15">
        <f>IFERROR(IF(AND(J6&lt;&gt;"",G6&lt;&gt;""),MAX(0,J6-G6),IF(AND(TODAY()&gt;G6,I6&lt;H6),TODAY()-G6,0)),0)</f>
        <v/>
      </c>
      <c r="M6" s="11" t="inlineStr">
        <is>
          <t>Pago no prazo</t>
        </is>
      </c>
      <c r="N6" s="16">
        <f>IFERROR(VLOOKUP(E6,'Cadastro de Tributos'!A:C,3,FALSE),"")</f>
        <v/>
      </c>
    </row>
    <row r="7">
      <c r="A7" s="3" t="inlineStr">
        <is>
          <t>06/2026</t>
        </is>
      </c>
      <c r="B7" s="4" t="inlineStr">
        <is>
          <t>Mercearia Brasil ME</t>
        </is>
      </c>
      <c r="C7" s="3" t="inlineStr">
        <is>
          <t>55.444.333/0001-22</t>
        </is>
      </c>
      <c r="D7" s="4" t="inlineStr">
        <is>
          <t>Simples Nacional</t>
        </is>
      </c>
      <c r="E7" s="4" t="inlineStr">
        <is>
          <t>DAS Simples Nacional</t>
        </is>
      </c>
      <c r="F7" s="3" t="inlineStr">
        <is>
          <t>06/2026</t>
        </is>
      </c>
      <c r="G7" s="5" t="n">
        <v>46223</v>
      </c>
      <c r="H7" s="6" t="n">
        <v>1870</v>
      </c>
      <c r="I7" s="6" t="n">
        <v>0</v>
      </c>
      <c r="J7" s="7" t="n"/>
      <c r="K7" s="7">
        <f>IF(H7="","",IF(I7&gt;=H7,"Pago","Em aberto"))</f>
        <v/>
      </c>
      <c r="L7" s="8">
        <f>IFERROR(IF(AND(J7&lt;&gt;"",G7&lt;&gt;""),MAX(0,J7-G7),IF(AND(TODAY()&gt;G7,I7&lt;H7),TODAY()-G7,0)),0)</f>
        <v/>
      </c>
      <c r="M7" s="4" t="inlineStr">
        <is>
          <t>Aguardando pagamento</t>
        </is>
      </c>
      <c r="N7" s="9">
        <f>IFERROR(VLOOKUP(E7,'Cadastro de Tributos'!A:C,3,FALSE),"")</f>
        <v/>
      </c>
    </row>
    <row r="8">
      <c r="A8" s="10" t="inlineStr">
        <is>
          <t>06/2026</t>
        </is>
      </c>
      <c r="B8" s="11" t="inlineStr">
        <is>
          <t>Tech Solutions Simples</t>
        </is>
      </c>
      <c r="C8" s="10" t="inlineStr">
        <is>
          <t>98.765.432/0001-11</t>
        </is>
      </c>
      <c r="D8" s="11" t="inlineStr">
        <is>
          <t>Simples Nacional</t>
        </is>
      </c>
      <c r="E8" s="11" t="inlineStr">
        <is>
          <t>ICMS</t>
        </is>
      </c>
      <c r="F8" s="10" t="inlineStr">
        <is>
          <t>06/2026</t>
        </is>
      </c>
      <c r="G8" s="12" t="n">
        <v>46218</v>
      </c>
      <c r="H8" s="13" t="n">
        <v>930</v>
      </c>
      <c r="I8" s="13" t="n">
        <v>500</v>
      </c>
      <c r="J8" s="12" t="n">
        <v>46217</v>
      </c>
      <c r="K8" s="14">
        <f>IF(H8="","",IF(I8&gt;=H8,"Pago","Em aberto"))</f>
        <v/>
      </c>
      <c r="L8" s="15">
        <f>IFERROR(IF(AND(J8&lt;&gt;"",G8&lt;&gt;""),MAX(0,J8-G8),IF(AND(TODAY()&gt;G8,I8&lt;H8),TODAY()-G8,0)),0)</f>
        <v/>
      </c>
      <c r="M8" s="11" t="inlineStr">
        <is>
          <t>Pago parcialmente</t>
        </is>
      </c>
      <c r="N8" s="16">
        <f>IFERROR(VLOOKUP(E8,'Cadastro de Tributos'!A:C,3,FALSE),"")</f>
        <v/>
      </c>
    </row>
    <row r="9">
      <c r="A9" s="3" t="inlineStr">
        <is>
          <t>06/2026</t>
        </is>
      </c>
      <c r="B9" s="4" t="inlineStr">
        <is>
          <t>Consultora Luz ME</t>
        </is>
      </c>
      <c r="C9" s="3" t="inlineStr">
        <is>
          <t>11.222.333/0001-44</t>
        </is>
      </c>
      <c r="D9" s="4" t="inlineStr">
        <is>
          <t>Simples Nacional</t>
        </is>
      </c>
      <c r="E9" s="4" t="inlineStr">
        <is>
          <t>ISS</t>
        </is>
      </c>
      <c r="F9" s="3" t="inlineStr">
        <is>
          <t>06/2026</t>
        </is>
      </c>
      <c r="G9" s="5" t="n">
        <v>46218</v>
      </c>
      <c r="H9" s="6" t="n">
        <v>490</v>
      </c>
      <c r="I9" s="6" t="n">
        <v>0</v>
      </c>
      <c r="J9" s="7" t="n"/>
      <c r="K9" s="7">
        <f>IF(H9="","",IF(I9&gt;=H9,"Pago","Em aberto"))</f>
        <v/>
      </c>
      <c r="L9" s="8">
        <f>IFERROR(IF(AND(J9&lt;&gt;"",G9&lt;&gt;""),MAX(0,J9-G9),IF(AND(TODAY()&gt;G9,I9&lt;H9),TODAY()-G9,0)),0)</f>
        <v/>
      </c>
      <c r="M9" s="4" t="inlineStr">
        <is>
          <t>Em aberto</t>
        </is>
      </c>
      <c r="N9" s="9">
        <f>IFERROR(VLOOKUP(E9,'Cadastro de Tributos'!A:C,3,FALSE),"")</f>
        <v/>
      </c>
    </row>
    <row r="10">
      <c r="A10" s="10" t="inlineStr">
        <is>
          <t>07/2026</t>
        </is>
      </c>
      <c r="B10" s="11" t="inlineStr">
        <is>
          <t>Artes &amp; Sabores MEI</t>
        </is>
      </c>
      <c r="C10" s="10" t="inlineStr">
        <is>
          <t>12.345.678/0001-90</t>
        </is>
      </c>
      <c r="D10" s="11" t="inlineStr">
        <is>
          <t>MEI</t>
        </is>
      </c>
      <c r="E10" s="11" t="inlineStr">
        <is>
          <t>DAS-MEI</t>
        </is>
      </c>
      <c r="F10" s="10" t="inlineStr">
        <is>
          <t>07/2026</t>
        </is>
      </c>
      <c r="G10" s="12" t="n">
        <v>46254</v>
      </c>
      <c r="H10" s="13" t="n">
        <v>75.59999999999999</v>
      </c>
      <c r="I10" s="13" t="n">
        <v>0</v>
      </c>
      <c r="J10" s="14" t="n"/>
      <c r="K10" s="14">
        <f>IF(H10="","",IF(I10&gt;=H10,"Pago","Em aberto"))</f>
        <v/>
      </c>
      <c r="L10" s="15">
        <f>IFERROR(IF(AND(J10&lt;&gt;"",G10&lt;&gt;""),MAX(0,J10-G10),IF(AND(TODAY()&gt;G10,I10&lt;H10),TODAY()-G10,0)),0)</f>
        <v/>
      </c>
      <c r="M10" s="11" t="inlineStr">
        <is>
          <t>Vencimento futuro</t>
        </is>
      </c>
      <c r="N10" s="16">
        <f>IFERROR(VLOOKUP(E10,'Cadastro de Tributos'!A:C,3,FALSE),"")</f>
        <v/>
      </c>
    </row>
    <row r="11">
      <c r="A11" s="3" t="inlineStr">
        <is>
          <t>07/2026</t>
        </is>
      </c>
      <c r="B11" s="4" t="inlineStr">
        <is>
          <t>Mercearia Brasil ME</t>
        </is>
      </c>
      <c r="C11" s="3" t="inlineStr">
        <is>
          <t>55.444.333/0001-22</t>
        </is>
      </c>
      <c r="D11" s="4" t="inlineStr">
        <is>
          <t>Simples Nacional</t>
        </is>
      </c>
      <c r="E11" s="4" t="inlineStr">
        <is>
          <t>DAS Simples Nacional</t>
        </is>
      </c>
      <c r="F11" s="3" t="inlineStr">
        <is>
          <t>07/2026</t>
        </is>
      </c>
      <c r="G11" s="5" t="n">
        <v>46254</v>
      </c>
      <c r="H11" s="6" t="n">
        <v>4800</v>
      </c>
      <c r="I11" s="6" t="n">
        <v>0</v>
      </c>
      <c r="J11" s="7" t="n"/>
      <c r="K11" s="7">
        <f>IF(H11="","",IF(I11&gt;=H11,"Pago","Em aberto"))</f>
        <v/>
      </c>
      <c r="L11" s="8">
        <f>IFERROR(IF(AND(J11&lt;&gt;"",G11&lt;&gt;""),MAX(0,J11-G11),IF(AND(TODAY()&gt;G11,I11&lt;H11),TODAY()-G11,0)),0)</f>
        <v/>
      </c>
      <c r="M11" s="4" t="inlineStr">
        <is>
          <t>Vencimento futuro</t>
        </is>
      </c>
      <c r="N11" s="9">
        <f>IFERROR(VLOOKUP(E11,'Cadastro de Tributos'!A:C,3,FALSE),"")</f>
        <v/>
      </c>
    </row>
    <row r="12">
      <c r="A12" s="10" t="inlineStr">
        <is>
          <t>07/2026</t>
        </is>
      </c>
      <c r="B12" s="11" t="inlineStr">
        <is>
          <t>Tech Solutions Simples</t>
        </is>
      </c>
      <c r="C12" s="10" t="inlineStr">
        <is>
          <t>98.765.432/0001-11</t>
        </is>
      </c>
      <c r="D12" s="11" t="inlineStr">
        <is>
          <t>Simples Nacional</t>
        </is>
      </c>
      <c r="E12" s="11" t="inlineStr">
        <is>
          <t>INSS Pró-labore</t>
        </is>
      </c>
      <c r="F12" s="10" t="inlineStr">
        <is>
          <t>07/2026</t>
        </is>
      </c>
      <c r="G12" s="12" t="n">
        <v>46254</v>
      </c>
      <c r="H12" s="13" t="n">
        <v>660</v>
      </c>
      <c r="I12" s="13" t="n">
        <v>0</v>
      </c>
      <c r="J12" s="14" t="n"/>
      <c r="K12" s="14">
        <f>IF(H12="","",IF(I12&gt;=H12,"Pago","Em aberto"))</f>
        <v/>
      </c>
      <c r="L12" s="15">
        <f>IFERROR(IF(AND(J12&lt;&gt;"",G12&lt;&gt;""),MAX(0,J12-G12),IF(AND(TODAY()&gt;G12,I12&lt;H12),TODAY()-G12,0)),0)</f>
        <v/>
      </c>
      <c r="M12" s="11" t="inlineStr">
        <is>
          <t>Vencimento futuro</t>
        </is>
      </c>
      <c r="N12" s="16">
        <f>IFERROR(VLOOKUP(E12,'Cadastro de Tributos'!A:C,3,FALSE),"")</f>
        <v/>
      </c>
    </row>
    <row r="13" ht="20" customHeight="1">
      <c r="A13" s="17" t="inlineStr">
        <is>
          <t>TOTAIS / INDICADORES</t>
        </is>
      </c>
      <c r="B13" s="18" t="n"/>
      <c r="C13" s="18" t="n"/>
      <c r="D13" s="18" t="n"/>
      <c r="E13" s="18" t="n"/>
      <c r="F13" s="18" t="n"/>
      <c r="G13" s="18" t="n"/>
      <c r="H13" s="19">
        <f>SUM(H3:H12)</f>
        <v/>
      </c>
      <c r="I13" s="19">
        <f>SUM(I3:I12)</f>
        <v/>
      </c>
      <c r="J13" s="18" t="n"/>
      <c r="K13" s="18">
        <f>COUNTIF(K3:K12,"Em aberto")</f>
        <v/>
      </c>
      <c r="L13" s="18">
        <f>COUNTIF(K3:K12,"Pago")</f>
        <v/>
      </c>
      <c r="M13" s="18" t="n"/>
    </row>
    <row r="14">
      <c r="A14" s="20" t="inlineStr">
        <is>
          <t>MEI — Total Previsto</t>
        </is>
      </c>
      <c r="H14" s="21">
        <f>SUMIF(D3:D12,"MEI",H3:H12)</f>
        <v/>
      </c>
      <c r="J14" s="20" t="inlineStr">
        <is>
          <t>Alíquota (Cad.Tributos)</t>
        </is>
      </c>
    </row>
    <row r="15">
      <c r="A15" s="20" t="inlineStr">
        <is>
          <t>Simples — Total Previsto</t>
        </is>
      </c>
      <c r="H15" s="21">
        <f>SUMIF(D3:D12,"Simples Nacional",H3:H12)</f>
        <v/>
      </c>
    </row>
  </sheetData>
  <mergeCells count="1">
    <mergeCell ref="A1:M1"/>
  </mergeCells>
  <conditionalFormatting sqref="K3:K12">
    <cfRule type="expression" priority="1" dxfId="0" stopIfTrue="0">
      <formula>K3="Pago"</formula>
    </cfRule>
    <cfRule type="expression" priority="2" dxfId="1" stopIfTrue="0">
      <formula>K3="Em aberto"</formula>
    </cfRule>
  </conditionalFormatting>
  <conditionalFormatting sqref="L3:L12">
    <cfRule type="expression" priority="3" dxfId="1" stopIfTrue="0">
      <formula>L3&gt;0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6" customWidth="1" min="3" max="3"/>
    <col width="16" customWidth="1" min="4" max="4"/>
    <col width="12" customWidth="1" min="5" max="5"/>
    <col width="20" customWidth="1" min="6" max="6"/>
    <col width="16" customWidth="1" min="7" max="7"/>
    <col width="16" customWidth="1" min="8" max="8"/>
    <col width="18" customWidth="1" min="9" max="9"/>
  </cols>
  <sheetData>
    <row r="1" ht="30" customHeight="1">
      <c r="A1" s="1" t="inlineStr">
        <is>
          <t>RESUMO MENSAL DE OBRIGAÇÕES TRIBUTÁRIAS</t>
        </is>
      </c>
    </row>
    <row r="2">
      <c r="A2" s="2" t="inlineStr">
        <is>
          <t>Mês</t>
        </is>
      </c>
      <c r="B2" s="2" t="inlineStr">
        <is>
          <t>Total Previsto</t>
        </is>
      </c>
      <c r="C2" s="2" t="inlineStr">
        <is>
          <t>Total Pago</t>
        </is>
      </c>
      <c r="D2" s="2" t="inlineStr">
        <is>
          <t>Em Aberto</t>
        </is>
      </c>
      <c r="E2" s="2" t="inlineStr">
        <is>
          <t>% Pago</t>
        </is>
      </c>
      <c r="F2" s="2" t="inlineStr">
        <is>
          <t>Tributos em Atraso</t>
        </is>
      </c>
      <c r="G2" s="2" t="inlineStr">
        <is>
          <t>Maior Valor</t>
        </is>
      </c>
      <c r="H2" s="2" t="inlineStr">
        <is>
          <t>Menor Valor</t>
        </is>
      </c>
      <c r="I2" s="2" t="inlineStr">
        <is>
          <t>Média por Tributo</t>
        </is>
      </c>
    </row>
    <row r="3">
      <c r="A3" s="3" t="inlineStr">
        <is>
          <t>05/2026</t>
        </is>
      </c>
      <c r="B3" s="6">
        <f>SUMIF(Impostos!A:A,A3,Impostos!H:H)</f>
        <v/>
      </c>
      <c r="C3" s="6">
        <f>SUMIF(Impostos!A:A,A3,Impostos!I:I)</f>
        <v/>
      </c>
      <c r="D3" s="6">
        <f>B3-C3</f>
        <v/>
      </c>
      <c r="E3" s="22">
        <f>IFERROR(C3/B3,0)</f>
        <v/>
      </c>
      <c r="F3" s="23">
        <f>COUNTIF(Impostos!L:L,"&gt;0")</f>
        <v/>
      </c>
      <c r="G3" s="6">
        <f>IFERROR(MAX(Impostos!H:H),0)</f>
        <v/>
      </c>
      <c r="H3" s="6">
        <f>IFERROR(MIN(IF(Impostos!H2:H12&gt;0,Impostos!H2:H12)),0)</f>
        <v/>
      </c>
      <c r="I3" s="6">
        <f>IFERROR(AVERAGE(Impostos!H2:H12),0)</f>
        <v/>
      </c>
    </row>
    <row r="4">
      <c r="A4" s="10" t="inlineStr">
        <is>
          <t>06/2026</t>
        </is>
      </c>
      <c r="B4" s="13">
        <f>SUMIF(Impostos!A:A,A4,Impostos!H:H)</f>
        <v/>
      </c>
      <c r="C4" s="13">
        <f>SUMIF(Impostos!A:A,A4,Impostos!I:I)</f>
        <v/>
      </c>
      <c r="D4" s="13">
        <f>B4-C4</f>
        <v/>
      </c>
      <c r="E4" s="24">
        <f>IFERROR(C4/B4,0)</f>
        <v/>
      </c>
      <c r="F4" s="25">
        <f>COUNTIF(Impostos!L:L,"&gt;0")</f>
        <v/>
      </c>
      <c r="G4" s="13">
        <f>IFERROR(MAX(Impostos!H:H),0)</f>
        <v/>
      </c>
      <c r="H4" s="13">
        <f>IFERROR(MIN(IF(Impostos!H2:H12&gt;0,Impostos!H2:H12)),0)</f>
        <v/>
      </c>
      <c r="I4" s="13">
        <f>IFERROR(AVERAGE(Impostos!H2:H12),0)</f>
        <v/>
      </c>
    </row>
    <row r="5">
      <c r="A5" s="3" t="inlineStr">
        <is>
          <t>07/2026</t>
        </is>
      </c>
      <c r="B5" s="6">
        <f>SUMIF(Impostos!A:A,A5,Impostos!H:H)</f>
        <v/>
      </c>
      <c r="C5" s="6">
        <f>SUMIF(Impostos!A:A,A5,Impostos!I:I)</f>
        <v/>
      </c>
      <c r="D5" s="6">
        <f>B5-C5</f>
        <v/>
      </c>
      <c r="E5" s="22">
        <f>IFERROR(C5/B5,0)</f>
        <v/>
      </c>
      <c r="F5" s="23">
        <f>COUNTIF(Impostos!L:L,"&gt;0")</f>
        <v/>
      </c>
      <c r="G5" s="6">
        <f>IFERROR(MAX(Impostos!H:H),0)</f>
        <v/>
      </c>
      <c r="H5" s="6">
        <f>IFERROR(MIN(IF(Impostos!H2:H12&gt;0,Impostos!H2:H12)),0)</f>
        <v/>
      </c>
      <c r="I5" s="6">
        <f>IFERROR(AVERAGE(Impostos!H2:H12),0)</f>
        <v/>
      </c>
    </row>
    <row r="6" ht="20" customHeight="1">
      <c r="A6" s="18" t="inlineStr">
        <is>
          <t>TOTAL GERAL</t>
        </is>
      </c>
      <c r="B6" s="26">
        <f>SUM(B3:B5)</f>
        <v/>
      </c>
      <c r="C6" s="26">
        <f>SUM(C3:C5)</f>
        <v/>
      </c>
      <c r="D6" s="26">
        <f>SUM(D3:D5)</f>
        <v/>
      </c>
      <c r="E6" s="27">
        <f>IFERROR(C6/B6,0)</f>
        <v/>
      </c>
      <c r="F6" s="18" t="n"/>
      <c r="G6" s="18" t="n"/>
      <c r="H6" s="18" t="n"/>
      <c r="I6" s="18" t="n"/>
    </row>
    <row r="20">
      <c r="A20" s="28" t="inlineStr">
        <is>
          <t>Categoria</t>
        </is>
      </c>
      <c r="B20" s="28" t="inlineStr">
        <is>
          <t>Valor</t>
        </is>
      </c>
    </row>
    <row r="21">
      <c r="A21" t="inlineStr">
        <is>
          <t>Pago</t>
        </is>
      </c>
      <c r="B21" s="29">
        <f>SUM(Impostos!I3:I12)</f>
        <v/>
      </c>
    </row>
    <row r="22">
      <c r="A22" t="inlineStr">
        <is>
          <t>Em Aberto</t>
        </is>
      </c>
      <c r="B22" s="29">
        <f>SUM(Impostos!H3:H12)-SUM(Impostos!I3:I12)</f>
        <v/>
      </c>
    </row>
    <row r="24">
      <c r="A24" s="2" t="inlineStr">
        <is>
          <t>INDICADORES RÁPIDOS</t>
        </is>
      </c>
    </row>
    <row r="25">
      <c r="A25" s="20" t="inlineStr">
        <is>
          <t>Total Previsto (Geral)</t>
        </is>
      </c>
      <c r="B25" s="30">
        <f>SUM(Impostos!H3:H12)</f>
        <v/>
      </c>
      <c r="C25" s="31" t="n"/>
      <c r="D25" s="31" t="n"/>
      <c r="E25" s="31" t="n"/>
      <c r="F25" s="31" t="n"/>
      <c r="G25" s="31" t="n"/>
      <c r="H25" s="31" t="n"/>
      <c r="I25" s="32" t="n"/>
    </row>
    <row r="26">
      <c r="A26" s="20" t="inlineStr">
        <is>
          <t>Total Pago (Geral)</t>
        </is>
      </c>
      <c r="B26" s="30">
        <f>SUM(Impostos!I3:I12)</f>
        <v/>
      </c>
      <c r="C26" s="31" t="n"/>
      <c r="D26" s="31" t="n"/>
      <c r="E26" s="31" t="n"/>
      <c r="F26" s="31" t="n"/>
      <c r="G26" s="31" t="n"/>
      <c r="H26" s="31" t="n"/>
      <c r="I26" s="32" t="n"/>
    </row>
    <row r="27">
      <c r="A27" s="20" t="inlineStr">
        <is>
          <t>Saldo em Aberto</t>
        </is>
      </c>
      <c r="B27" s="30">
        <f>SUM(Impostos!H3:H12)-SUM(Impostos!I3:I12)</f>
        <v/>
      </c>
      <c r="C27" s="31" t="n"/>
      <c r="D27" s="31" t="n"/>
      <c r="E27" s="31" t="n"/>
      <c r="F27" s="31" t="n"/>
      <c r="G27" s="31" t="n"/>
      <c r="H27" s="31" t="n"/>
      <c r="I27" s="32" t="n"/>
    </row>
    <row r="28">
      <c r="A28" s="20" t="inlineStr">
        <is>
          <t>Qtd. Tributos Pagos</t>
        </is>
      </c>
      <c r="B28" s="33">
        <f>COUNTIF(Impostos!K3:K12,"Pago")</f>
        <v/>
      </c>
      <c r="C28" s="31" t="n"/>
      <c r="D28" s="31" t="n"/>
      <c r="E28" s="31" t="n"/>
      <c r="F28" s="31" t="n"/>
      <c r="G28" s="31" t="n"/>
      <c r="H28" s="31" t="n"/>
      <c r="I28" s="32" t="n"/>
    </row>
    <row r="29">
      <c r="A29" s="20" t="inlineStr">
        <is>
          <t>Qtd. Tributos Em Aberto</t>
        </is>
      </c>
      <c r="B29" s="33">
        <f>COUNTIF(Impostos!K3:K12,"Em aberto")</f>
        <v/>
      </c>
      <c r="C29" s="31" t="n"/>
      <c r="D29" s="31" t="n"/>
      <c r="E29" s="31" t="n"/>
      <c r="F29" s="31" t="n"/>
      <c r="G29" s="31" t="n"/>
      <c r="H29" s="31" t="n"/>
      <c r="I29" s="32" t="n"/>
    </row>
    <row r="30">
      <c r="A30" s="20" t="inlineStr">
        <is>
          <t>Tributos com Atraso</t>
        </is>
      </c>
      <c r="B30" s="33">
        <f>COUNTIF(Impostos!L3:L12,"&gt;0")</f>
        <v/>
      </c>
      <c r="C30" s="31" t="n"/>
      <c r="D30" s="31" t="n"/>
      <c r="E30" s="31" t="n"/>
      <c r="F30" s="31" t="n"/>
      <c r="G30" s="31" t="n"/>
      <c r="H30" s="31" t="n"/>
      <c r="I30" s="32" t="n"/>
    </row>
  </sheetData>
  <mergeCells count="8">
    <mergeCell ref="A1:I1"/>
    <mergeCell ref="A24:I24"/>
    <mergeCell ref="B25:I25"/>
    <mergeCell ref="B26:I26"/>
    <mergeCell ref="B27:I27"/>
    <mergeCell ref="B28:I28"/>
    <mergeCell ref="B29:I29"/>
    <mergeCell ref="B30:I3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45" customWidth="1" min="3" max="3"/>
    <col width="14" customWidth="1" min="4" max="4"/>
    <col width="42" customWidth="1" min="5" max="5"/>
  </cols>
  <sheetData>
    <row r="1" ht="28" customHeight="1">
      <c r="A1" s="1" t="inlineStr">
        <is>
          <t>CADASTRO DE TRIBUTOS — TABELA DE REFERÊNCIA</t>
        </is>
      </c>
    </row>
    <row r="2">
      <c r="A2" s="2" t="inlineStr">
        <is>
          <t>Tributo</t>
        </is>
      </c>
      <c r="B2" s="2" t="inlineStr">
        <is>
          <t>Regime</t>
        </is>
      </c>
      <c r="C2" s="2" t="inlineStr">
        <is>
          <t>Descrição</t>
        </is>
      </c>
      <c r="D2" s="2" t="inlineStr">
        <is>
          <t>Frequência</t>
        </is>
      </c>
      <c r="E2" s="2" t="inlineStr">
        <is>
          <t>Observação</t>
        </is>
      </c>
    </row>
    <row r="3" ht="28" customHeight="1">
      <c r="A3" s="4" t="inlineStr">
        <is>
          <t>DAS-MEI</t>
        </is>
      </c>
      <c r="B3" s="4" t="inlineStr">
        <is>
          <t>MEI</t>
        </is>
      </c>
      <c r="C3" s="9" t="inlineStr">
        <is>
          <t>Guia unificada do MEI (INSS + ISS/ICMS)</t>
        </is>
      </c>
      <c r="D3" s="4" t="inlineStr">
        <is>
          <t>Mensal</t>
        </is>
      </c>
      <c r="E3" s="9" t="inlineStr">
        <is>
          <t>Vence todo dia 20; inclui cobertura previdenciária do empreendedor</t>
        </is>
      </c>
    </row>
    <row r="4" ht="28" customHeight="1">
      <c r="A4" s="11" t="inlineStr">
        <is>
          <t>DAS Simples Nacional</t>
        </is>
      </c>
      <c r="B4" s="11" t="inlineStr">
        <is>
          <t>Simples Nacional</t>
        </is>
      </c>
      <c r="C4" s="16" t="inlineStr">
        <is>
          <t>Arrecadação unificada do Simples Nacional</t>
        </is>
      </c>
      <c r="D4" s="11" t="inlineStr">
        <is>
          <t>Mensal</t>
        </is>
      </c>
      <c r="E4" s="16" t="inlineStr">
        <is>
          <t>Calculado sobre receita bruta; gerado no PGDAS-D</t>
        </is>
      </c>
    </row>
    <row r="5" ht="28" customHeight="1">
      <c r="A5" s="4" t="inlineStr">
        <is>
          <t>ISS</t>
        </is>
      </c>
      <c r="B5" s="4" t="inlineStr">
        <is>
          <t>Simples Nacional</t>
        </is>
      </c>
      <c r="C5" s="9" t="inlineStr">
        <is>
          <t>Imposto sobre Serviços de qualquer natureza</t>
        </is>
      </c>
      <c r="D5" s="4" t="inlineStr">
        <is>
          <t>Mensal</t>
        </is>
      </c>
      <c r="E5" s="9" t="inlineStr">
        <is>
          <t>Recolhido ao município; alíquota varia conforme atividade e cidade</t>
        </is>
      </c>
    </row>
    <row r="6" ht="28" customHeight="1">
      <c r="A6" s="11" t="inlineStr">
        <is>
          <t>ICMS</t>
        </is>
      </c>
      <c r="B6" s="11" t="inlineStr">
        <is>
          <t>Simples Nacional</t>
        </is>
      </c>
      <c r="C6" s="16" t="inlineStr">
        <is>
          <t>Imposto sobre Circulação de Mercadorias</t>
        </is>
      </c>
      <c r="D6" s="11" t="inlineStr">
        <is>
          <t>Mensal</t>
        </is>
      </c>
      <c r="E6" s="16" t="inlineStr">
        <is>
          <t>Recolhido ao Estado; aplicável ao comércio e parte da indústria</t>
        </is>
      </c>
    </row>
    <row r="7" ht="28" customHeight="1">
      <c r="A7" s="4" t="inlineStr">
        <is>
          <t>IRPJ</t>
        </is>
      </c>
      <c r="B7" s="4" t="inlineStr">
        <is>
          <t>Simples Nacional</t>
        </is>
      </c>
      <c r="C7" s="9" t="inlineStr">
        <is>
          <t>Imposto de Renda Pessoa Jurídica</t>
        </is>
      </c>
      <c r="D7" s="4" t="inlineStr">
        <is>
          <t>Anual</t>
        </is>
      </c>
      <c r="E7" s="9" t="inlineStr">
        <is>
          <t>Incluído no DAS para optantes; apuração anual simplificada</t>
        </is>
      </c>
    </row>
    <row r="8" ht="28" customHeight="1">
      <c r="A8" s="11" t="inlineStr">
        <is>
          <t>CSLL</t>
        </is>
      </c>
      <c r="B8" s="11" t="inlineStr">
        <is>
          <t>Simples Nacional</t>
        </is>
      </c>
      <c r="C8" s="16" t="inlineStr">
        <is>
          <t>Contribuição Social sobre Lucro Líquido</t>
        </is>
      </c>
      <c r="D8" s="11" t="inlineStr">
        <is>
          <t>Anual</t>
        </is>
      </c>
      <c r="E8" s="16" t="inlineStr">
        <is>
          <t>Incluída no DAS; base de cálculo vinculada ao IRPJ</t>
        </is>
      </c>
    </row>
    <row r="9" ht="28" customHeight="1">
      <c r="A9" s="4" t="inlineStr">
        <is>
          <t>CPP</t>
        </is>
      </c>
      <c r="B9" s="4" t="inlineStr">
        <is>
          <t>Simples Nacional</t>
        </is>
      </c>
      <c r="C9" s="9" t="inlineStr">
        <is>
          <t>Contribuição Patronal Previdenciária</t>
        </is>
      </c>
      <c r="D9" s="4" t="inlineStr">
        <is>
          <t>Mensal</t>
        </is>
      </c>
      <c r="E9" s="9" t="inlineStr">
        <is>
          <t>Substituída pelo DAS no Simples; dispensa GPS patronal</t>
        </is>
      </c>
    </row>
    <row r="10" ht="28" customHeight="1">
      <c r="A10" s="11" t="inlineStr">
        <is>
          <t>INSS Pró-labore</t>
        </is>
      </c>
      <c r="B10" s="11" t="inlineStr">
        <is>
          <t>Simples Nacional</t>
        </is>
      </c>
      <c r="C10" s="16" t="inlineStr">
        <is>
          <t>Contribuição previdenciária sobre pró-labore</t>
        </is>
      </c>
      <c r="D10" s="11" t="inlineStr">
        <is>
          <t>Mensal</t>
        </is>
      </c>
      <c r="E10" s="16" t="inlineStr">
        <is>
          <t>Obrigatória para sócios que recebem pró-labore; alíquota 11% ou 20%</t>
        </is>
      </c>
    </row>
    <row r="11" ht="28" customHeight="1">
      <c r="A11" s="4" t="inlineStr">
        <is>
          <t>PIS/PASEP</t>
        </is>
      </c>
      <c r="B11" s="4" t="inlineStr">
        <is>
          <t>Simples Nacional</t>
        </is>
      </c>
      <c r="C11" s="9" t="inlineStr">
        <is>
          <t>Programa de Integração Social</t>
        </is>
      </c>
      <c r="D11" s="4" t="inlineStr">
        <is>
          <t>Mensal</t>
        </is>
      </c>
      <c r="E11" s="9" t="inlineStr">
        <is>
          <t>Incluído no DAS; sem apuração em separado para optantes do Simples</t>
        </is>
      </c>
    </row>
    <row r="12" ht="28" customHeight="1">
      <c r="A12" s="11" t="inlineStr">
        <is>
          <t>COFINS</t>
        </is>
      </c>
      <c r="B12" s="11" t="inlineStr">
        <is>
          <t>Simples Nacional</t>
        </is>
      </c>
      <c r="C12" s="16" t="inlineStr">
        <is>
          <t>Contribuição para Financiamento da Seguridade</t>
        </is>
      </c>
      <c r="D12" s="11" t="inlineStr">
        <is>
          <t>Mensal</t>
        </is>
      </c>
      <c r="E12" s="16" t="inlineStr">
        <is>
          <t>Incluída no DAS; segue o mesmo regime do PIS/PASEP no Simples</t>
        </is>
      </c>
    </row>
    <row r="14" ht="32" customHeight="1">
      <c r="A14" s="34" t="inlineStr">
        <is>
          <t>⚠  Esta tabela é utilizada como base para VLOOKUP na aba Impostos. Mantenha os nomes dos tributos idênticos aos lançados na coluna E da aba principal.</t>
        </is>
      </c>
    </row>
  </sheetData>
  <mergeCells count="2">
    <mergeCell ref="A1:E1"/>
    <mergeCell ref="A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2026-07-21T08:47:30Z</dcterms:created>
  <dcterms:modified xmlns:dcterms="http://purl.org/dc/terms/" xmlns:xsi="http://www.w3.org/2001/XMLSchema-instance" xsi:type="dcterms:W3CDTF">2026-07-21T08:47:30Z</dcterms:modified>
</cp:coreProperties>
</file>