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inel" sheetId="1" state="visible" r:id="rId1"/>
    <sheet xmlns:r="http://schemas.openxmlformats.org/officeDocument/2006/relationships" name="Lançamentos" sheetId="2" state="visible" r:id="rId2"/>
    <sheet xmlns:r="http://schemas.openxmlformats.org/officeDocument/2006/relationships" name="Listas" sheetId="3" state="visible" r:id="rId3"/>
  </sheets>
  <definedNames>
    <definedName name="_xlnm._FilterDatabase" localSheetId="1" hidden="1">'Lançamentos'!$A$2:$N$12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R$ #.##0,00"/>
    <numFmt numFmtId="165" formatCode="0,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22C55E"/>
      <sz val="11"/>
    </font>
    <font>
      <name val="Calibri"/>
      <b val="1"/>
      <color rgb="00DC2626"/>
      <sz val="11"/>
    </font>
    <font>
      <name val="Calibri"/>
      <b val="1"/>
      <color rgb="00111827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3" fillId="5" borderId="1" pivotButton="0" quotePrefix="0" xfId="0"/>
    <xf numFmtId="0" fontId="2" fillId="6" borderId="1" applyAlignment="1" pivotButton="0" quotePrefix="0" xfId="0">
      <alignment horizontal="center" vertical="center"/>
    </xf>
    <xf numFmtId="164" fontId="6" fillId="4" borderId="1" applyAlignment="1" pivotButton="0" quotePrefix="0" xfId="0">
      <alignment horizontal="center" vertical="center"/>
    </xf>
    <xf numFmtId="1" fontId="6" fillId="4" borderId="1" applyAlignment="1" pivotButton="0" quotePrefix="0" xfId="0">
      <alignment horizontal="center" vertical="center"/>
    </xf>
    <xf numFmtId="165" fontId="6" fillId="4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4" fillId="3" borderId="1" pivotButton="0" quotePrefix="0" xfId="0"/>
    <xf numFmtId="0" fontId="0" fillId="3" borderId="1" pivotButton="0" quotePrefix="0" xfId="0"/>
    <xf numFmtId="164" fontId="0" fillId="3" borderId="1" pivotButton="0" quotePrefix="0" xfId="0"/>
    <xf numFmtId="0" fontId="5" fillId="0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3" fillId="3" borderId="1" pivotButton="0" quotePrefix="0" xfId="0"/>
    <xf numFmtId="164" fontId="3" fillId="3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3" fillId="4" borderId="1" pivotButton="0" quotePrefix="0" xfId="0"/>
    <xf numFmtId="164" fontId="3" fillId="4" borderId="1" pivotButton="0" quotePrefix="0" xfId="0"/>
    <xf numFmtId="0" fontId="4" fillId="4" borderId="1" pivotButton="0" quotePrefix="0" xfId="0"/>
    <xf numFmtId="0" fontId="5" fillId="3" borderId="1" pivotButton="0" quotePrefix="0" xfId="0"/>
    <xf numFmtId="0" fontId="5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Recebido x Pendente por mês</a:t>
            </a:r>
          </a:p>
        </rich>
      </tx>
    </title>
    <plotArea>
      <barChart>
        <barDir val="col"/>
        <grouping val="stacked"/>
        <ser>
          <idx val="0"/>
          <order val="0"/>
          <tx>
            <strRef>
              <f>'Painel'!B20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'Painel'!$A$21:$A$24</f>
            </numRef>
          </cat>
          <val>
            <numRef>
              <f>'Painel'!$B$21:$B$24</f>
            </numRef>
          </val>
        </ser>
        <ser>
          <idx val="1"/>
          <order val="1"/>
          <tx>
            <strRef>
              <f>'Painel'!C20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'Painel'!$A$21:$A$24</f>
            </numRef>
          </cat>
          <val>
            <numRef>
              <f>'Painel'!$C$21:$C$24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12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4" customWidth="1" min="5" max="5"/>
    <col width="16" customWidth="1" min="6" max="6"/>
  </cols>
  <sheetData>
    <row r="1" ht="26" customHeight="1">
      <c r="A1" s="1" t="inlineStr">
        <is>
          <t>Painel Interativo — Vendas e Fluxo de Recebimentos</t>
        </is>
      </c>
    </row>
    <row r="3">
      <c r="A3" s="2" t="inlineStr">
        <is>
          <t>Período:</t>
        </is>
      </c>
      <c r="B3" s="3" t="inlineStr">
        <is>
          <t>Todos</t>
        </is>
      </c>
    </row>
    <row r="4">
      <c r="A4" s="2" t="inlineStr">
        <is>
          <t>Cidade:</t>
        </is>
      </c>
      <c r="B4" s="3" t="inlineStr">
        <is>
          <t>Todas</t>
        </is>
      </c>
    </row>
    <row r="6">
      <c r="B6" s="4" t="inlineStr">
        <is>
          <t>Faturamento total</t>
        </is>
      </c>
      <c r="D6" s="4" t="inlineStr">
        <is>
          <t>Valor recebido</t>
        </is>
      </c>
      <c r="F6" s="4" t="inlineStr">
        <is>
          <t>Valor pendente</t>
        </is>
      </c>
    </row>
    <row r="7">
      <c r="B7" s="5">
        <f>IFERROR(SUMPRODUCT(IF($B$3="Todos",1,IF('Lançamentos'!J3:J12=$B$3,1,0))*IF($B$4="Todas",1,IF('Lançamentos'!E3:E12=$B$4,1,0))*'Lançamentos'!H3:H12),0)</f>
        <v/>
      </c>
      <c r="D7" s="5">
        <f>IFERROR(SUMPRODUCT(IF($B$3="Todos",1,IF('Lançamentos'!J3:J12=$B$3,1,0))*IF($B$4="Todas",1,IF('Lançamentos'!E3:E12=$B$4,1,0))*IF('Lançamentos'!I3:I12="Recebido",1,0)*'Lançamentos'!H3:H12),0)</f>
        <v/>
      </c>
      <c r="F7" s="5">
        <f>IFERROR(SUMPRODUCT(IF($B$3="Todos",1,IF('Lançamentos'!J3:J12=$B$3,1,0))*IF($B$4="Todas",1,IF('Lançamentos'!E3:E12=$B$4,1,0))*IF('Lançamentos'!I3:I12="Pendente",1,0)*'Lançamentos'!H3:H12),0)</f>
        <v/>
      </c>
    </row>
    <row r="9">
      <c r="B9" s="4" t="inlineStr">
        <is>
          <t>Ticket médio</t>
        </is>
      </c>
      <c r="C9" s="4" t="inlineStr">
        <is>
          <t>Qtd. de vendas</t>
        </is>
      </c>
      <c r="F9" s="4" t="inlineStr">
        <is>
          <t>% recebido</t>
        </is>
      </c>
    </row>
    <row r="10">
      <c r="B10" s="5">
        <f>IFERROR(B7/C10,0)</f>
        <v/>
      </c>
      <c r="C10" s="6">
        <f>SUMPRODUCT(IF($B$3="Todos",1,IF('Lançamentos'!J3:J12=$B$3,1,0))*IF($B$4="Todas",1,IF('Lançamentos'!E3:E12=$B$4,1,0)))</f>
        <v/>
      </c>
      <c r="F10" s="7">
        <f>IFERROR(D7/B7,0)</f>
        <v/>
      </c>
    </row>
    <row r="13">
      <c r="A13" s="1" t="inlineStr">
        <is>
          <t>Resumo por Status</t>
        </is>
      </c>
    </row>
    <row r="14">
      <c r="A14" s="8" t="inlineStr">
        <is>
          <t>Status</t>
        </is>
      </c>
      <c r="B14" s="8" t="inlineStr">
        <is>
          <t>Quantidade</t>
        </is>
      </c>
      <c r="C14" s="8" t="inlineStr">
        <is>
          <t>Valor Total</t>
        </is>
      </c>
    </row>
    <row r="15">
      <c r="A15" s="9" t="inlineStr">
        <is>
          <t>Recebido</t>
        </is>
      </c>
      <c r="B15" s="10">
        <f>COUNTIF('Lançamentos'!I3:I12,A15)</f>
        <v/>
      </c>
      <c r="C15" s="11">
        <f>SUMIF('Lançamentos'!I3:I12,A15,'Lançamentos'!H3:H12)</f>
        <v/>
      </c>
    </row>
    <row r="16">
      <c r="A16" s="12" t="inlineStr">
        <is>
          <t>Pendente</t>
        </is>
      </c>
      <c r="B16" s="13">
        <f>COUNTIF('Lançamentos'!I3:I12,A16)</f>
        <v/>
      </c>
      <c r="C16" s="14">
        <f>SUMIF('Lançamentos'!I3:I12,A16,'Lançamentos'!H3:H12)</f>
        <v/>
      </c>
    </row>
    <row r="19">
      <c r="A19" s="1" t="inlineStr">
        <is>
          <t>Tabela Auxiliar — Recebido x Pendente por Mês</t>
        </is>
      </c>
    </row>
    <row r="20">
      <c r="A20" s="8" t="inlineStr">
        <is>
          <t>Mês</t>
        </is>
      </c>
      <c r="B20" s="8" t="inlineStr">
        <is>
          <t>Recebido</t>
        </is>
      </c>
      <c r="C20" s="8" t="inlineStr">
        <is>
          <t>Pendente</t>
        </is>
      </c>
    </row>
    <row r="21">
      <c r="A21" s="15" t="inlineStr">
        <is>
          <t>Jan/2026</t>
        </is>
      </c>
      <c r="B21" s="16">
        <f>SUMIF('Lançamentos'!J3:J12,A21,'Lançamentos'!H3:H12)-SUMPRODUCT(IF('Lançamentos'!J3:J12=A21,1,0)*IF('Lançamentos'!I3:I12="Pendente",1,0)*'Lançamentos'!H3:H12)</f>
        <v/>
      </c>
      <c r="C21" s="16">
        <f>SUMPRODUCT(IF('Lançamentos'!J3:J12=A21,1,0)*IF('Lançamentos'!I3:I12="Pendente",1,0)*'Lançamentos'!H3:H12)</f>
        <v/>
      </c>
    </row>
    <row r="22">
      <c r="A22" s="17" t="inlineStr">
        <is>
          <t>Fev/2026</t>
        </is>
      </c>
      <c r="B22" s="18">
        <f>SUMIF('Lançamentos'!J3:J12,A22,'Lançamentos'!H3:H12)-SUMPRODUCT(IF('Lançamentos'!J3:J12=A22,1,0)*IF('Lançamentos'!I3:I12="Pendente",1,0)*'Lançamentos'!H3:H12)</f>
        <v/>
      </c>
      <c r="C22" s="18">
        <f>SUMPRODUCT(IF('Lançamentos'!J3:J12=A22,1,0)*IF('Lançamentos'!I3:I12="Pendente",1,0)*'Lançamentos'!H3:H12)</f>
        <v/>
      </c>
    </row>
    <row r="23">
      <c r="A23" s="15" t="inlineStr">
        <is>
          <t>Mar/2026</t>
        </is>
      </c>
      <c r="B23" s="16">
        <f>SUMIF('Lançamentos'!J3:J12,A23,'Lançamentos'!H3:H12)-SUMPRODUCT(IF('Lançamentos'!J3:J12=A23,1,0)*IF('Lançamentos'!I3:I12="Pendente",1,0)*'Lançamentos'!H3:H12)</f>
        <v/>
      </c>
      <c r="C23" s="16">
        <f>SUMPRODUCT(IF('Lançamentos'!J3:J12=A23,1,0)*IF('Lançamentos'!I3:I12="Pendente",1,0)*'Lançamentos'!H3:H12)</f>
        <v/>
      </c>
    </row>
    <row r="24">
      <c r="A24" s="17" t="inlineStr">
        <is>
          <t>Abr/2026</t>
        </is>
      </c>
      <c r="B24" s="18">
        <f>SUMIF('Lançamentos'!J3:J12,A24,'Lançamentos'!H3:H12)-SUMPRODUCT(IF('Lançamentos'!J3:J12=A24,1,0)*IF('Lançamentos'!I3:I12="Pendente",1,0)*'Lançamentos'!H3:H12)</f>
        <v/>
      </c>
      <c r="C24" s="18">
        <f>SUMPRODUCT(IF('Lançamentos'!J3:J12=A24,1,0)*IF('Lançamentos'!I3:I12="Pendente",1,0)*'Lançamentos'!H3:H12)</f>
        <v/>
      </c>
    </row>
  </sheetData>
  <mergeCells count="3">
    <mergeCell ref="A1:F1"/>
    <mergeCell ref="A13:C13"/>
    <mergeCell ref="A19:C19"/>
  </mergeCells>
  <dataValidations count="2">
    <dataValidation sqref="B3" showErrorMessage="1" showInputMessage="1" allowBlank="1" type="list">
      <formula1>"Todos,Jan/2026,Fev/2026,Mar/2026,Abr/2026"</formula1>
    </dataValidation>
    <dataValidation sqref="B4" showErrorMessage="1" showInputMessage="1" allowBlank="1" type="list">
      <formula1>"Todas,São Paulo,Campinas,Santos,Jundiaí,Sorocaba,Ribeirão Preto"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0" customWidth="1" min="3" max="3"/>
    <col width="24" customWidth="1" min="4" max="4"/>
    <col width="16" customWidth="1" min="5" max="5"/>
    <col width="14" customWidth="1" min="6" max="6"/>
    <col width="32" customWidth="1" min="7" max="7"/>
    <col width="14" customWidth="1" min="8" max="8"/>
    <col width="12" customWidth="1" min="9" max="9"/>
    <col width="11" customWidth="1" min="10" max="10"/>
    <col width="14" customWidth="1" min="11" max="11"/>
    <col width="14" customWidth="1" min="12" max="12"/>
    <col width="14" customWidth="1" min="13" max="13"/>
    <col width="22" customWidth="1" min="14" max="14"/>
  </cols>
  <sheetData>
    <row r="1">
      <c r="A1" s="1" t="inlineStr">
        <is>
          <t>Lançamentos de Vendas — 2026</t>
        </is>
      </c>
    </row>
    <row r="2">
      <c r="A2" s="8" t="inlineStr">
        <is>
          <t>ID</t>
        </is>
      </c>
      <c r="B2" s="8" t="inlineStr">
        <is>
          <t>Data</t>
        </is>
      </c>
      <c r="C2" s="8" t="inlineStr">
        <is>
          <t>Tipo</t>
        </is>
      </c>
      <c r="D2" s="8" t="inlineStr">
        <is>
          <t>Cliente</t>
        </is>
      </c>
      <c r="E2" s="8" t="inlineStr">
        <is>
          <t>Cidade</t>
        </is>
      </c>
      <c r="F2" s="8" t="inlineStr">
        <is>
          <t>Categoria</t>
        </is>
      </c>
      <c r="G2" s="8" t="inlineStr">
        <is>
          <t>Descrição</t>
        </is>
      </c>
      <c r="H2" s="8" t="inlineStr">
        <is>
          <t>Valor (R$)</t>
        </is>
      </c>
      <c r="I2" s="8" t="inlineStr">
        <is>
          <t>Status</t>
        </is>
      </c>
      <c r="J2" s="8" t="inlineStr">
        <is>
          <t>Mês</t>
        </is>
      </c>
      <c r="K2" s="8" t="inlineStr">
        <is>
          <t>Responsável</t>
        </is>
      </c>
      <c r="L2" s="8" t="inlineStr">
        <is>
          <t>Canal</t>
        </is>
      </c>
      <c r="M2" s="8" t="inlineStr">
        <is>
          <t>Situação</t>
        </is>
      </c>
      <c r="N2" s="8" t="inlineStr">
        <is>
          <t>Natureza</t>
        </is>
      </c>
    </row>
    <row r="3">
      <c r="A3" s="15" t="n">
        <v>1</v>
      </c>
      <c r="B3" s="15" t="inlineStr">
        <is>
          <t>05/01/2026</t>
        </is>
      </c>
      <c r="C3" s="15" t="inlineStr">
        <is>
          <t>Venda</t>
        </is>
      </c>
      <c r="D3" s="15" t="inlineStr">
        <is>
          <t>Mercado Bom Preço</t>
        </is>
      </c>
      <c r="E3" s="15" t="inlineStr">
        <is>
          <t>São Paulo</t>
        </is>
      </c>
      <c r="F3" s="15" t="inlineStr">
        <is>
          <t>Produtos</t>
        </is>
      </c>
      <c r="G3" s="15" t="inlineStr">
        <is>
          <t>Venda de produtos de limpeza</t>
        </is>
      </c>
      <c r="H3" s="16" t="n">
        <v>1850</v>
      </c>
      <c r="I3" s="9" t="inlineStr">
        <is>
          <t>Recebido</t>
        </is>
      </c>
      <c r="J3" s="15" t="inlineStr">
        <is>
          <t>Jan/2026</t>
        </is>
      </c>
      <c r="K3" s="15" t="inlineStr">
        <is>
          <t>João Silva</t>
        </is>
      </c>
      <c r="L3" s="15" t="inlineStr">
        <is>
          <t>Loja física</t>
        </is>
      </c>
      <c r="M3" s="15">
        <f>IF(I3="Recebido","Concluído",IF(I3="Pendente","Acompanhar","Em aberto"))</f>
        <v/>
      </c>
      <c r="N3" s="15">
        <f>IFERROR(VLOOKUP(F3,'Listas'!$A$3:$B$7,2,FALSE),"Não classificado")</f>
        <v/>
      </c>
    </row>
    <row r="4">
      <c r="A4" s="19" t="n">
        <v>2</v>
      </c>
      <c r="B4" s="19" t="inlineStr">
        <is>
          <t>12/01/2026</t>
        </is>
      </c>
      <c r="C4" s="19" t="inlineStr">
        <is>
          <t>Serviço</t>
        </is>
      </c>
      <c r="D4" s="19" t="inlineStr">
        <is>
          <t>Clínica Vida</t>
        </is>
      </c>
      <c r="E4" s="19" t="inlineStr">
        <is>
          <t>Campinas</t>
        </is>
      </c>
      <c r="F4" s="19" t="inlineStr">
        <is>
          <t>Serviços</t>
        </is>
      </c>
      <c r="G4" s="19" t="inlineStr">
        <is>
          <t>Manutenção de equipamentos</t>
        </is>
      </c>
      <c r="H4" s="20" t="n">
        <v>2400</v>
      </c>
      <c r="I4" s="21" t="inlineStr">
        <is>
          <t>Recebido</t>
        </is>
      </c>
      <c r="J4" s="19" t="inlineStr">
        <is>
          <t>Jan/2026</t>
        </is>
      </c>
      <c r="K4" s="19" t="inlineStr">
        <is>
          <t>Maria Souza</t>
        </is>
      </c>
      <c r="L4" s="19" t="inlineStr">
        <is>
          <t>Indicação</t>
        </is>
      </c>
      <c r="M4" s="19">
        <f>IF(I4="Recebido","Concluído",IF(I4="Pendente","Acompanhar","Em aberto"))</f>
        <v/>
      </c>
      <c r="N4" s="19">
        <f>IFERROR(VLOOKUP(F4,'Listas'!$A$3:$B$7,2,FALSE),"Não classificado")</f>
        <v/>
      </c>
    </row>
    <row r="5">
      <c r="A5" s="15" t="n">
        <v>3</v>
      </c>
      <c r="B5" s="15" t="inlineStr">
        <is>
          <t>20/01/2026</t>
        </is>
      </c>
      <c r="C5" s="15" t="inlineStr">
        <is>
          <t>Venda</t>
        </is>
      </c>
      <c r="D5" s="15" t="inlineStr">
        <is>
          <t>Loja Central</t>
        </is>
      </c>
      <c r="E5" s="15" t="inlineStr">
        <is>
          <t>Santos</t>
        </is>
      </c>
      <c r="F5" s="15" t="inlineStr">
        <is>
          <t>Produtos</t>
        </is>
      </c>
      <c r="G5" s="15" t="inlineStr">
        <is>
          <t>Fornecimento de embalagens</t>
        </is>
      </c>
      <c r="H5" s="16" t="n">
        <v>980</v>
      </c>
      <c r="I5" s="22" t="inlineStr">
        <is>
          <t>Pendente</t>
        </is>
      </c>
      <c r="J5" s="15" t="inlineStr">
        <is>
          <t>Jan/2026</t>
        </is>
      </c>
      <c r="K5" s="15" t="inlineStr">
        <is>
          <t>Pedro Lima</t>
        </is>
      </c>
      <c r="L5" s="15" t="inlineStr">
        <is>
          <t>WhatsApp</t>
        </is>
      </c>
      <c r="M5" s="15">
        <f>IF(I5="Recebido","Concluído",IF(I5="Pendente","Acompanhar","Em aberto"))</f>
        <v/>
      </c>
      <c r="N5" s="15">
        <f>IFERROR(VLOOKUP(F5,'Listas'!$A$3:$B$7,2,FALSE),"Não classificado")</f>
        <v/>
      </c>
    </row>
    <row r="6">
      <c r="A6" s="19" t="n">
        <v>4</v>
      </c>
      <c r="B6" s="19" t="inlineStr">
        <is>
          <t>03/02/2026</t>
        </is>
      </c>
      <c r="C6" s="19" t="inlineStr">
        <is>
          <t>Serviço</t>
        </is>
      </c>
      <c r="D6" s="19" t="inlineStr">
        <is>
          <t>Escritório Alfa</t>
        </is>
      </c>
      <c r="E6" s="19" t="inlineStr">
        <is>
          <t>Jundiaí</t>
        </is>
      </c>
      <c r="F6" s="19" t="inlineStr">
        <is>
          <t>Consultoria</t>
        </is>
      </c>
      <c r="G6" s="19" t="inlineStr">
        <is>
          <t>Consultoria financeira mensal</t>
        </is>
      </c>
      <c r="H6" s="20" t="n">
        <v>3200</v>
      </c>
      <c r="I6" s="21" t="inlineStr">
        <is>
          <t>Recebido</t>
        </is>
      </c>
      <c r="J6" s="19" t="inlineStr">
        <is>
          <t>Fev/2026</t>
        </is>
      </c>
      <c r="K6" s="19" t="inlineStr">
        <is>
          <t>Ana Costa</t>
        </is>
      </c>
      <c r="L6" s="19" t="inlineStr">
        <is>
          <t>Indicação</t>
        </is>
      </c>
      <c r="M6" s="19">
        <f>IF(I6="Recebido","Concluído",IF(I6="Pendente","Acompanhar","Em aberto"))</f>
        <v/>
      </c>
      <c r="N6" s="19">
        <f>IFERROR(VLOOKUP(F6,'Listas'!$A$3:$B$7,2,FALSE),"Não classificado")</f>
        <v/>
      </c>
    </row>
    <row r="7">
      <c r="A7" s="15" t="n">
        <v>5</v>
      </c>
      <c r="B7" s="15" t="inlineStr">
        <is>
          <t>14/02/2026</t>
        </is>
      </c>
      <c r="C7" s="15" t="inlineStr">
        <is>
          <t>Venda</t>
        </is>
      </c>
      <c r="D7" s="15" t="inlineStr">
        <is>
          <t>Padaria Sabor</t>
        </is>
      </c>
      <c r="E7" s="15" t="inlineStr">
        <is>
          <t>Sorocaba</t>
        </is>
      </c>
      <c r="F7" s="15" t="inlineStr">
        <is>
          <t>Produtos</t>
        </is>
      </c>
      <c r="G7" s="15" t="inlineStr">
        <is>
          <t>Venda de insumos para padaria</t>
        </is>
      </c>
      <c r="H7" s="16" t="n">
        <v>1275</v>
      </c>
      <c r="I7" s="22" t="inlineStr">
        <is>
          <t>Pendente</t>
        </is>
      </c>
      <c r="J7" s="15" t="inlineStr">
        <is>
          <t>Fev/2026</t>
        </is>
      </c>
      <c r="K7" s="15" t="inlineStr">
        <is>
          <t>Carla Dias</t>
        </is>
      </c>
      <c r="L7" s="15" t="inlineStr">
        <is>
          <t>Instagram</t>
        </is>
      </c>
      <c r="M7" s="15">
        <f>IF(I7="Recebido","Concluído",IF(I7="Pendente","Acompanhar","Em aberto"))</f>
        <v/>
      </c>
      <c r="N7" s="15">
        <f>IFERROR(VLOOKUP(F7,'Listas'!$A$3:$B$7,2,FALSE),"Não classificado")</f>
        <v/>
      </c>
    </row>
    <row r="8">
      <c r="A8" s="19" t="n">
        <v>6</v>
      </c>
      <c r="B8" s="19" t="inlineStr">
        <is>
          <t>25/02/2026</t>
        </is>
      </c>
      <c r="C8" s="19" t="inlineStr">
        <is>
          <t>Serviço</t>
        </is>
      </c>
      <c r="D8" s="19" t="inlineStr">
        <is>
          <t>Construtora Horizonte</t>
        </is>
      </c>
      <c r="E8" s="19" t="inlineStr">
        <is>
          <t>Campinas</t>
        </is>
      </c>
      <c r="F8" s="19" t="inlineStr">
        <is>
          <t>Serviços</t>
        </is>
      </c>
      <c r="G8" s="19" t="inlineStr">
        <is>
          <t>Serviço de manutenção predial</t>
        </is>
      </c>
      <c r="H8" s="20" t="n">
        <v>4600</v>
      </c>
      <c r="I8" s="21" t="inlineStr">
        <is>
          <t>Recebido</t>
        </is>
      </c>
      <c r="J8" s="19" t="inlineStr">
        <is>
          <t>Fev/2026</t>
        </is>
      </c>
      <c r="K8" s="19" t="inlineStr">
        <is>
          <t>João Silva</t>
        </is>
      </c>
      <c r="L8" s="19" t="inlineStr">
        <is>
          <t>WhatsApp</t>
        </is>
      </c>
      <c r="M8" s="19">
        <f>IF(I8="Recebido","Concluído",IF(I8="Pendente","Acompanhar","Em aberto"))</f>
        <v/>
      </c>
      <c r="N8" s="19">
        <f>IFERROR(VLOOKUP(F8,'Listas'!$A$3:$B$7,2,FALSE),"Não classificado")</f>
        <v/>
      </c>
    </row>
    <row r="9">
      <c r="A9" s="15" t="n">
        <v>7</v>
      </c>
      <c r="B9" s="15" t="inlineStr">
        <is>
          <t>06/03/2026</t>
        </is>
      </c>
      <c r="C9" s="15" t="inlineStr">
        <is>
          <t>Serviço</t>
        </is>
      </c>
      <c r="D9" s="15" t="inlineStr">
        <is>
          <t>Studio Beleza</t>
        </is>
      </c>
      <c r="E9" s="15" t="inlineStr">
        <is>
          <t>São Paulo</t>
        </is>
      </c>
      <c r="F9" s="15" t="inlineStr">
        <is>
          <t>Consultoria</t>
        </is>
      </c>
      <c r="G9" s="15" t="inlineStr">
        <is>
          <t>Consultoria de gestão</t>
        </is>
      </c>
      <c r="H9" s="16" t="n">
        <v>1450</v>
      </c>
      <c r="I9" s="9" t="inlineStr">
        <is>
          <t>Recebido</t>
        </is>
      </c>
      <c r="J9" s="15" t="inlineStr">
        <is>
          <t>Mar/2026</t>
        </is>
      </c>
      <c r="K9" s="15" t="inlineStr">
        <is>
          <t>Maria Souza</t>
        </is>
      </c>
      <c r="L9" s="15" t="inlineStr">
        <is>
          <t>Instagram</t>
        </is>
      </c>
      <c r="M9" s="15">
        <f>IF(I9="Recebido","Concluído",IF(I9="Pendente","Acompanhar","Em aberto"))</f>
        <v/>
      </c>
      <c r="N9" s="15">
        <f>IFERROR(VLOOKUP(F9,'Listas'!$A$3:$B$7,2,FALSE),"Não classificado")</f>
        <v/>
      </c>
    </row>
    <row r="10">
      <c r="A10" s="19" t="n">
        <v>8</v>
      </c>
      <c r="B10" s="19" t="inlineStr">
        <is>
          <t>18/03/2026</t>
        </is>
      </c>
      <c r="C10" s="19" t="inlineStr">
        <is>
          <t>Venda</t>
        </is>
      </c>
      <c r="D10" s="19" t="inlineStr">
        <is>
          <t>Café Paulista</t>
        </is>
      </c>
      <c r="E10" s="19" t="inlineStr">
        <is>
          <t>Ribeirão Preto</t>
        </is>
      </c>
      <c r="F10" s="19" t="inlineStr">
        <is>
          <t>Produtos</t>
        </is>
      </c>
      <c r="G10" s="19" t="inlineStr">
        <is>
          <t>Fornecimento de café especial</t>
        </is>
      </c>
      <c r="H10" s="20" t="n">
        <v>760</v>
      </c>
      <c r="I10" s="23" t="inlineStr">
        <is>
          <t>Pendente</t>
        </is>
      </c>
      <c r="J10" s="19" t="inlineStr">
        <is>
          <t>Mar/2026</t>
        </is>
      </c>
      <c r="K10" s="19" t="inlineStr">
        <is>
          <t>Lucas Alves</t>
        </is>
      </c>
      <c r="L10" s="19" t="inlineStr">
        <is>
          <t>WhatsApp</t>
        </is>
      </c>
      <c r="M10" s="19">
        <f>IF(I10="Recebido","Concluído",IF(I10="Pendente","Acompanhar","Em aberto"))</f>
        <v/>
      </c>
      <c r="N10" s="19">
        <f>IFERROR(VLOOKUP(F10,'Listas'!$A$3:$B$7,2,FALSE),"Não classificado")</f>
        <v/>
      </c>
    </row>
    <row r="11">
      <c r="A11" s="15" t="n">
        <v>9</v>
      </c>
      <c r="B11" s="15" t="inlineStr">
        <is>
          <t>27/03/2026</t>
        </is>
      </c>
      <c r="C11" s="15" t="inlineStr">
        <is>
          <t>Serviço</t>
        </is>
      </c>
      <c r="D11" s="15" t="inlineStr">
        <is>
          <t>Agência Criativa</t>
        </is>
      </c>
      <c r="E11" s="15" t="inlineStr">
        <is>
          <t>Santos</t>
        </is>
      </c>
      <c r="F11" s="15" t="inlineStr">
        <is>
          <t>Serviços</t>
        </is>
      </c>
      <c r="G11" s="15" t="inlineStr">
        <is>
          <t>Serviço de suporte de TI</t>
        </is>
      </c>
      <c r="H11" s="16" t="n">
        <v>2850</v>
      </c>
      <c r="I11" s="9" t="inlineStr">
        <is>
          <t>Recebido</t>
        </is>
      </c>
      <c r="J11" s="15" t="inlineStr">
        <is>
          <t>Mar/2026</t>
        </is>
      </c>
      <c r="K11" s="15" t="inlineStr">
        <is>
          <t>Ana Costa</t>
        </is>
      </c>
      <c r="L11" s="15" t="inlineStr">
        <is>
          <t>Indicação</t>
        </is>
      </c>
      <c r="M11" s="15">
        <f>IF(I11="Recebido","Concluído",IF(I11="Pendente","Acompanhar","Em aberto"))</f>
        <v/>
      </c>
      <c r="N11" s="15">
        <f>IFERROR(VLOOKUP(F11,'Listas'!$A$3:$B$7,2,FALSE),"Não classificado")</f>
        <v/>
      </c>
    </row>
    <row r="12">
      <c r="A12" s="19" t="n">
        <v>10</v>
      </c>
      <c r="B12" s="19" t="inlineStr">
        <is>
          <t>08/04/2026</t>
        </is>
      </c>
      <c r="C12" s="19" t="inlineStr">
        <is>
          <t>Venda</t>
        </is>
      </c>
      <c r="D12" s="19" t="inlineStr">
        <is>
          <t>Auto Center Norte</t>
        </is>
      </c>
      <c r="E12" s="19" t="inlineStr">
        <is>
          <t>Jundiaí</t>
        </is>
      </c>
      <c r="F12" s="19" t="inlineStr">
        <is>
          <t>Produtos</t>
        </is>
      </c>
      <c r="G12" s="19" t="inlineStr">
        <is>
          <t>Venda de peças automotivas</t>
        </is>
      </c>
      <c r="H12" s="20" t="n">
        <v>1990</v>
      </c>
      <c r="I12" s="23" t="inlineStr">
        <is>
          <t>Pendente</t>
        </is>
      </c>
      <c r="J12" s="19" t="inlineStr">
        <is>
          <t>Abr/2026</t>
        </is>
      </c>
      <c r="K12" s="19" t="inlineStr">
        <is>
          <t>Pedro Lima</t>
        </is>
      </c>
      <c r="L12" s="19" t="inlineStr">
        <is>
          <t>Loja física</t>
        </is>
      </c>
      <c r="M12" s="19">
        <f>IF(I12="Recebido","Concluído",IF(I12="Pendente","Acompanhar","Em aberto"))</f>
        <v/>
      </c>
      <c r="N12" s="19">
        <f>IFERROR(VLOOKUP(F12,'Listas'!$A$3:$B$7,2,FALSE),"Não classificado")</f>
        <v/>
      </c>
    </row>
  </sheetData>
  <autoFilter ref="A2:N12"/>
  <mergeCells count="1">
    <mergeCell ref="A1:N1"/>
  </mergeCells>
  <dataValidations count="3">
    <dataValidation sqref="I3:I12" showErrorMessage="1" showInputMessage="1" allowBlank="1" type="list">
      <formula1>"Recebido,Pendente"</formula1>
    </dataValidation>
    <dataValidation sqref="C3:C12" showErrorMessage="1" showInputMessage="1" allowBlank="1" type="list">
      <formula1>"Venda,Serviço"</formula1>
    </dataValidation>
    <dataValidation sqref="L3:L12" showErrorMessage="1" showInputMessage="1" allowBlank="1" type="list">
      <formula1>"WhatsApp,Instagram,Indicação,Loja física"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4" customWidth="1" min="3" max="3"/>
    <col width="14" customWidth="1" min="4" max="4"/>
    <col width="12" customWidth="1" min="5" max="5"/>
    <col width="16" customWidth="1" min="6" max="6"/>
  </cols>
  <sheetData>
    <row r="1">
      <c r="A1" s="1" t="inlineStr">
        <is>
          <t>Listas de Apoio — Validação e Classificação</t>
        </is>
      </c>
    </row>
    <row r="2">
      <c r="A2" s="8" t="inlineStr">
        <is>
          <t>Categoria</t>
        </is>
      </c>
      <c r="B2" s="8" t="inlineStr">
        <is>
          <t>Natureza</t>
        </is>
      </c>
      <c r="C2" s="13" t="n"/>
      <c r="D2" s="8" t="inlineStr">
        <is>
          <t>Status</t>
        </is>
      </c>
      <c r="E2" s="8" t="inlineStr">
        <is>
          <t>Tipo</t>
        </is>
      </c>
      <c r="F2" s="8" t="inlineStr">
        <is>
          <t>Canal</t>
        </is>
      </c>
    </row>
    <row r="3">
      <c r="A3" s="15" t="inlineStr">
        <is>
          <t>Produtos</t>
        </is>
      </c>
      <c r="B3" s="15" t="inlineStr">
        <is>
          <t>Receita de vendas</t>
        </is>
      </c>
      <c r="C3" s="13" t="n"/>
      <c r="D3" s="15" t="inlineStr">
        <is>
          <t>Recebido</t>
        </is>
      </c>
      <c r="E3" s="15" t="inlineStr">
        <is>
          <t>Venda</t>
        </is>
      </c>
      <c r="F3" s="15" t="inlineStr">
        <is>
          <t>WhatsApp</t>
        </is>
      </c>
    </row>
    <row r="4">
      <c r="A4" s="17" t="inlineStr">
        <is>
          <t>Serviços</t>
        </is>
      </c>
      <c r="B4" s="17" t="inlineStr">
        <is>
          <t>Receita de serviços</t>
        </is>
      </c>
      <c r="C4" s="13" t="n"/>
      <c r="D4" s="17" t="inlineStr">
        <is>
          <t>Pendente</t>
        </is>
      </c>
      <c r="E4" s="17" t="inlineStr">
        <is>
          <t>Serviço</t>
        </is>
      </c>
      <c r="F4" s="17" t="inlineStr">
        <is>
          <t>Instagram</t>
        </is>
      </c>
    </row>
    <row r="5">
      <c r="A5" s="15" t="inlineStr">
        <is>
          <t>Consultoria</t>
        </is>
      </c>
      <c r="B5" s="15" t="inlineStr">
        <is>
          <t>Receita de consultoria</t>
        </is>
      </c>
      <c r="C5" s="13" t="n"/>
      <c r="D5" s="13" t="n"/>
      <c r="E5" s="13" t="n"/>
      <c r="F5" s="15" t="inlineStr">
        <is>
          <t>Indicação</t>
        </is>
      </c>
    </row>
    <row r="6">
      <c r="A6" s="17" t="inlineStr">
        <is>
          <t>Outros</t>
        </is>
      </c>
      <c r="B6" s="17" t="inlineStr">
        <is>
          <t>Outras receitas</t>
        </is>
      </c>
      <c r="C6" s="13" t="n"/>
      <c r="D6" s="13" t="n"/>
      <c r="E6" s="13" t="n"/>
      <c r="F6" s="17" t="inlineStr">
        <is>
          <t>Loja física</t>
        </is>
      </c>
    </row>
    <row r="7">
      <c r="A7" s="15" t="inlineStr">
        <is>
          <t>Diversos</t>
        </is>
      </c>
      <c r="B7" s="15" t="inlineStr">
        <is>
          <t>Receitas diversas</t>
        </is>
      </c>
      <c r="C7" s="13" t="n"/>
      <c r="D7" s="13" t="n"/>
      <c r="E7" s="13" t="n"/>
      <c r="F7" s="13" t="n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2026-08-01T16:25:05Z</dcterms:created>
  <dcterms:modified xmlns:dcterms="http://purl.org/dc/terms/" xmlns:xsi="http://www.w3.org/2001/XMLSchema-instance" xsi:type="dcterms:W3CDTF">2026-08-01T16:25:05Z</dcterms:modified>
</cp:coreProperties>
</file>