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uração de Lucr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Categorias e Apoi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'Apuração de Lucro'!$A$7:$J$13</definedName>
    <definedName name="_xlnm._FilterDatabase" localSheetId="1" hidden="1">'Lançamentos'!$A$7:$I$107</definedName>
    <definedName name="_xlnm._FilterDatabase" localSheetId="2" hidden="1">'Categorias e Apoio'!$A$7:$B$107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R$ #.##0,00"/>
    <numFmt numFmtId="167" formatCode="mmmm/yyyy"/>
    <numFmt numFmtId="168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  <xf numFmtId="168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right" vertical="center"/>
    </xf>
    <xf numFmtId="168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right" vertical="center"/>
    </xf>
    <xf numFmtId="168" fontId="4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Receita, custo total e lucro operacional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'Apuração de Lucro'!B7</f>
            </strRef>
          </tx>
          <spPr>
            <a:ln xmlns:a="http://schemas.openxmlformats.org/drawingml/2006/main">
              <a:prstDash val="solid"/>
            </a:ln>
          </spPr>
          <cat>
            <numRef>
              <f>'Apuração de Lucro'!$A$8:$A$13</f>
            </numRef>
          </cat>
          <val>
            <numRef>
              <f>'Apuração de Lucro'!$B$8:$B$13</f>
            </numRef>
          </val>
        </ser>
        <ser>
          <idx val="1"/>
          <order val="1"/>
          <tx>
            <strRef>
              <f>'Apuração de Lucro'!G7</f>
            </strRef>
          </tx>
          <spPr>
            <a:ln xmlns:a="http://schemas.openxmlformats.org/drawingml/2006/main">
              <a:prstDash val="solid"/>
            </a:ln>
          </spPr>
          <cat>
            <numRef>
              <f>'Apuração de Lucro'!$A$8:$A$13</f>
            </numRef>
          </cat>
          <val>
            <numRef>
              <f>'Apuração de Lucro'!$G$8:$G$13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strRef>
              <f>'Apuração de Lucro'!H7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'Apuração de Lucro'!$A$8:$A$13</f>
            </numRef>
          </cat>
          <val>
            <numRef>
              <f>'Apuração de Lucro'!$H$8:$H$13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20" customWidth="1" min="5" max="5"/>
    <col width="17" customWidth="1" min="6" max="6"/>
    <col width="16" customWidth="1" min="7" max="7"/>
    <col width="19" customWidth="1" min="8" max="8"/>
    <col width="16" customWidth="1" min="9" max="9"/>
    <col width="23" customWidth="1" min="10" max="10"/>
  </cols>
  <sheetData>
    <row r="1" ht="26" customHeight="1">
      <c r="A1" s="1" t="inlineStr">
        <is>
          <t>Apuração de Lucro — MEI, Simples Nacional e Pequenos Negócios</t>
        </is>
      </c>
    </row>
    <row r="2">
      <c r="A2" s="2" t="inlineStr">
        <is>
          <t>Negócio:</t>
        </is>
      </c>
      <c r="B2" s="3" t="inlineStr">
        <is>
          <t>Ateliê Aurora Comércio e Serviços</t>
        </is>
      </c>
      <c r="D2" s="2" t="inlineStr">
        <is>
          <t>CNPJ:</t>
        </is>
      </c>
      <c r="E2" s="3" t="inlineStr">
        <is>
          <t>12.345.678/0001-90</t>
        </is>
      </c>
      <c r="G2" s="2" t="inlineStr">
        <is>
          <t>Mês de referência:</t>
        </is>
      </c>
      <c r="H2" s="4" t="n">
        <v>46203</v>
      </c>
    </row>
    <row r="4">
      <c r="A4" s="2" t="inlineStr">
        <is>
          <t>Receita total</t>
        </is>
      </c>
      <c r="B4" s="5">
        <f>SUM(B8:B13)</f>
        <v/>
      </c>
      <c r="D4" s="2" t="inlineStr">
        <is>
          <t>Lucro total</t>
        </is>
      </c>
      <c r="E4" s="5">
        <f>SUM(H8:H13)</f>
        <v/>
      </c>
      <c r="G4" s="2" t="inlineStr">
        <is>
          <t>Lucro médio mensal</t>
        </is>
      </c>
      <c r="H4" s="5">
        <f>AVERAGE(H8:H13)</f>
        <v/>
      </c>
      <c r="I4" s="2" t="inlineStr">
        <is>
          <t>Meses com lucro</t>
        </is>
      </c>
      <c r="J4" s="6">
        <f>COUNTIF(J8:J13,"Lucro")</f>
        <v/>
      </c>
    </row>
    <row r="6">
      <c r="A6" s="7" t="inlineStr">
        <is>
          <t>Resumo mensal — janeiro a junho de 2026</t>
        </is>
      </c>
    </row>
    <row r="7">
      <c r="A7" s="8" t="inlineStr">
        <is>
          <t>Mês</t>
        </is>
      </c>
      <c r="B7" s="8" t="inlineStr">
        <is>
          <t>Receita bruta</t>
        </is>
      </c>
      <c r="C7" s="8" t="inlineStr">
        <is>
          <t>Custos variáveis</t>
        </is>
      </c>
      <c r="D7" s="8" t="inlineStr">
        <is>
          <t>Despesas fixas</t>
        </is>
      </c>
      <c r="E7" s="8" t="inlineStr">
        <is>
          <t>DAS e tributos pagos</t>
        </is>
      </c>
      <c r="F7" s="8" t="inlineStr">
        <is>
          <t>Outras despesas</t>
        </is>
      </c>
      <c r="G7" s="8" t="inlineStr">
        <is>
          <t>Custo total</t>
        </is>
      </c>
      <c r="H7" s="8" t="inlineStr">
        <is>
          <t>Lucro operacional</t>
        </is>
      </c>
      <c r="I7" s="8" t="inlineStr">
        <is>
          <t>Margem de lucro</t>
        </is>
      </c>
      <c r="J7" s="8" t="inlineStr">
        <is>
          <t>Situação</t>
        </is>
      </c>
    </row>
    <row r="8">
      <c r="A8" s="9" t="n">
        <v>46023</v>
      </c>
      <c r="B8" s="10">
        <f>IFERROR(SUMIFS('Lançamentos'!$F$8:$F$107,'Lançamentos'!$B$8:$B$107,$A8,'Lançamentos'!$D$8:$D$107,"Receita"),0)</f>
        <v/>
      </c>
      <c r="C8" s="10">
        <f>IFERROR(SUMIFS('Lançamentos'!$F$8:$F$107,'Lançamentos'!$B$8:$B$107,$A8,'Lançamentos'!$D$8:$D$107,"Custo variável"),0)</f>
        <v/>
      </c>
      <c r="D8" s="10">
        <f>IFERROR(SUMIFS('Lançamentos'!$F$8:$F$107,'Lançamentos'!$B$8:$B$107,$A8,'Lançamentos'!$D$8:$D$107,"Despesa fixa"),0)</f>
        <v/>
      </c>
      <c r="E8" s="10">
        <f>IFERROR(SUMIFS('Lançamentos'!$F$8:$F$107,'Lançamentos'!$B$8:$B$107,$A8,'Lançamentos'!$D$8:$D$107,"DAS/tributo"),0)</f>
        <v/>
      </c>
      <c r="F8" s="10">
        <f>IFERROR(SUMIFS('Lançamentos'!$F$8:$F$107,'Lançamentos'!$B$8:$B$107,$A8,'Lançamentos'!$D$8:$D$107,"Outras despesas"),0)</f>
        <v/>
      </c>
      <c r="G8" s="10">
        <f>SUM(C8:F8)</f>
        <v/>
      </c>
      <c r="H8" s="10">
        <f>B8-G8</f>
        <v/>
      </c>
      <c r="I8" s="11">
        <f>IFERROR(H8/B8,0)</f>
        <v/>
      </c>
      <c r="J8" s="12">
        <f>IF(B8=0,"Sem movimento",IF(H8&gt;0,"Lucro","Atenção: prejuízo"))</f>
        <v/>
      </c>
    </row>
    <row r="9">
      <c r="A9" s="13" t="n">
        <v>46054</v>
      </c>
      <c r="B9" s="14">
        <f>IFERROR(SUMIFS('Lançamentos'!$F$8:$F$107,'Lançamentos'!$B$8:$B$107,$A9,'Lançamentos'!$D$8:$D$107,"Receita"),0)</f>
        <v/>
      </c>
      <c r="C9" s="14">
        <f>IFERROR(SUMIFS('Lançamentos'!$F$8:$F$107,'Lançamentos'!$B$8:$B$107,$A9,'Lançamentos'!$D$8:$D$107,"Custo variável"),0)</f>
        <v/>
      </c>
      <c r="D9" s="14">
        <f>IFERROR(SUMIFS('Lançamentos'!$F$8:$F$107,'Lançamentos'!$B$8:$B$107,$A9,'Lançamentos'!$D$8:$D$107,"Despesa fixa"),0)</f>
        <v/>
      </c>
      <c r="E9" s="14">
        <f>IFERROR(SUMIFS('Lançamentos'!$F$8:$F$107,'Lançamentos'!$B$8:$B$107,$A9,'Lançamentos'!$D$8:$D$107,"DAS/tributo"),0)</f>
        <v/>
      </c>
      <c r="F9" s="14">
        <f>IFERROR(SUMIFS('Lançamentos'!$F$8:$F$107,'Lançamentos'!$B$8:$B$107,$A9,'Lançamentos'!$D$8:$D$107,"Outras despesas"),0)</f>
        <v/>
      </c>
      <c r="G9" s="14">
        <f>SUM(C9:F9)</f>
        <v/>
      </c>
      <c r="H9" s="14">
        <f>B9-G9</f>
        <v/>
      </c>
      <c r="I9" s="15">
        <f>IFERROR(H9/B9,0)</f>
        <v/>
      </c>
      <c r="J9" s="16">
        <f>IF(B9=0,"Sem movimento",IF(H9&gt;0,"Lucro","Atenção: prejuízo"))</f>
        <v/>
      </c>
    </row>
    <row r="10">
      <c r="A10" s="9" t="n">
        <v>46082</v>
      </c>
      <c r="B10" s="10">
        <f>IFERROR(SUMIFS('Lançamentos'!$F$8:$F$107,'Lançamentos'!$B$8:$B$107,$A10,'Lançamentos'!$D$8:$D$107,"Receita"),0)</f>
        <v/>
      </c>
      <c r="C10" s="10">
        <f>IFERROR(SUMIFS('Lançamentos'!$F$8:$F$107,'Lançamentos'!$B$8:$B$107,$A10,'Lançamentos'!$D$8:$D$107,"Custo variável"),0)</f>
        <v/>
      </c>
      <c r="D10" s="10">
        <f>IFERROR(SUMIFS('Lançamentos'!$F$8:$F$107,'Lançamentos'!$B$8:$B$107,$A10,'Lançamentos'!$D$8:$D$107,"Despesa fixa"),0)</f>
        <v/>
      </c>
      <c r="E10" s="10">
        <f>IFERROR(SUMIFS('Lançamentos'!$F$8:$F$107,'Lançamentos'!$B$8:$B$107,$A10,'Lançamentos'!$D$8:$D$107,"DAS/tributo"),0)</f>
        <v/>
      </c>
      <c r="F10" s="10">
        <f>IFERROR(SUMIFS('Lançamentos'!$F$8:$F$107,'Lançamentos'!$B$8:$B$107,$A10,'Lançamentos'!$D$8:$D$107,"Outras despesas"),0)</f>
        <v/>
      </c>
      <c r="G10" s="10">
        <f>SUM(C10:F10)</f>
        <v/>
      </c>
      <c r="H10" s="10">
        <f>B10-G10</f>
        <v/>
      </c>
      <c r="I10" s="11">
        <f>IFERROR(H10/B10,0)</f>
        <v/>
      </c>
      <c r="J10" s="12">
        <f>IF(B10=0,"Sem movimento",IF(H10&gt;0,"Lucro","Atenção: prejuízo"))</f>
        <v/>
      </c>
    </row>
    <row r="11">
      <c r="A11" s="13" t="n">
        <v>46113</v>
      </c>
      <c r="B11" s="14">
        <f>IFERROR(SUMIFS('Lançamentos'!$F$8:$F$107,'Lançamentos'!$B$8:$B$107,$A11,'Lançamentos'!$D$8:$D$107,"Receita"),0)</f>
        <v/>
      </c>
      <c r="C11" s="14">
        <f>IFERROR(SUMIFS('Lançamentos'!$F$8:$F$107,'Lançamentos'!$B$8:$B$107,$A11,'Lançamentos'!$D$8:$D$107,"Custo variável"),0)</f>
        <v/>
      </c>
      <c r="D11" s="14">
        <f>IFERROR(SUMIFS('Lançamentos'!$F$8:$F$107,'Lançamentos'!$B$8:$B$107,$A11,'Lançamentos'!$D$8:$D$107,"Despesa fixa"),0)</f>
        <v/>
      </c>
      <c r="E11" s="14">
        <f>IFERROR(SUMIFS('Lançamentos'!$F$8:$F$107,'Lançamentos'!$B$8:$B$107,$A11,'Lançamentos'!$D$8:$D$107,"DAS/tributo"),0)</f>
        <v/>
      </c>
      <c r="F11" s="14">
        <f>IFERROR(SUMIFS('Lançamentos'!$F$8:$F$107,'Lançamentos'!$B$8:$B$107,$A11,'Lançamentos'!$D$8:$D$107,"Outras despesas"),0)</f>
        <v/>
      </c>
      <c r="G11" s="14">
        <f>SUM(C11:F11)</f>
        <v/>
      </c>
      <c r="H11" s="14">
        <f>B11-G11</f>
        <v/>
      </c>
      <c r="I11" s="15">
        <f>IFERROR(H11/B11,0)</f>
        <v/>
      </c>
      <c r="J11" s="16">
        <f>IF(B11=0,"Sem movimento",IF(H11&gt;0,"Lucro","Atenção: prejuízo"))</f>
        <v/>
      </c>
    </row>
    <row r="12">
      <c r="A12" s="9" t="n">
        <v>46143</v>
      </c>
      <c r="B12" s="10">
        <f>IFERROR(SUMIFS('Lançamentos'!$F$8:$F$107,'Lançamentos'!$B$8:$B$107,$A12,'Lançamentos'!$D$8:$D$107,"Receita"),0)</f>
        <v/>
      </c>
      <c r="C12" s="10">
        <f>IFERROR(SUMIFS('Lançamentos'!$F$8:$F$107,'Lançamentos'!$B$8:$B$107,$A12,'Lançamentos'!$D$8:$D$107,"Custo variável"),0)</f>
        <v/>
      </c>
      <c r="D12" s="10">
        <f>IFERROR(SUMIFS('Lançamentos'!$F$8:$F$107,'Lançamentos'!$B$8:$B$107,$A12,'Lançamentos'!$D$8:$D$107,"Despesa fixa"),0)</f>
        <v/>
      </c>
      <c r="E12" s="10">
        <f>IFERROR(SUMIFS('Lançamentos'!$F$8:$F$107,'Lançamentos'!$B$8:$B$107,$A12,'Lançamentos'!$D$8:$D$107,"DAS/tributo"),0)</f>
        <v/>
      </c>
      <c r="F12" s="10">
        <f>IFERROR(SUMIFS('Lançamentos'!$F$8:$F$107,'Lançamentos'!$B$8:$B$107,$A12,'Lançamentos'!$D$8:$D$107,"Outras despesas"),0)</f>
        <v/>
      </c>
      <c r="G12" s="10">
        <f>SUM(C12:F12)</f>
        <v/>
      </c>
      <c r="H12" s="10">
        <f>B12-G12</f>
        <v/>
      </c>
      <c r="I12" s="11">
        <f>IFERROR(H12/B12,0)</f>
        <v/>
      </c>
      <c r="J12" s="12">
        <f>IF(B12=0,"Sem movimento",IF(H12&gt;0,"Lucro","Atenção: prejuízo"))</f>
        <v/>
      </c>
    </row>
    <row r="13">
      <c r="A13" s="13" t="n">
        <v>46174</v>
      </c>
      <c r="B13" s="14">
        <f>IFERROR(SUMIFS('Lançamentos'!$F$8:$F$107,'Lançamentos'!$B$8:$B$107,$A13,'Lançamentos'!$D$8:$D$107,"Receita"),0)</f>
        <v/>
      </c>
      <c r="C13" s="14">
        <f>IFERROR(SUMIFS('Lançamentos'!$F$8:$F$107,'Lançamentos'!$B$8:$B$107,$A13,'Lançamentos'!$D$8:$D$107,"Custo variável"),0)</f>
        <v/>
      </c>
      <c r="D13" s="14">
        <f>IFERROR(SUMIFS('Lançamentos'!$F$8:$F$107,'Lançamentos'!$B$8:$B$107,$A13,'Lançamentos'!$D$8:$D$107,"Despesa fixa"),0)</f>
        <v/>
      </c>
      <c r="E13" s="14">
        <f>IFERROR(SUMIFS('Lançamentos'!$F$8:$F$107,'Lançamentos'!$B$8:$B$107,$A13,'Lançamentos'!$D$8:$D$107,"DAS/tributo"),0)</f>
        <v/>
      </c>
      <c r="F13" s="14">
        <f>IFERROR(SUMIFS('Lançamentos'!$F$8:$F$107,'Lançamentos'!$B$8:$B$107,$A13,'Lançamentos'!$D$8:$D$107,"Outras despesas"),0)</f>
        <v/>
      </c>
      <c r="G13" s="14">
        <f>SUM(C13:F13)</f>
        <v/>
      </c>
      <c r="H13" s="14">
        <f>B13-G13</f>
        <v/>
      </c>
      <c r="I13" s="15">
        <f>IFERROR(H13/B13,0)</f>
        <v/>
      </c>
      <c r="J13" s="16">
        <f>IF(B13=0,"Sem movimento",IF(H13&gt;0,"Lucro","Atenção: prejuízo"))</f>
        <v/>
      </c>
    </row>
    <row r="14">
      <c r="A14" s="17" t="inlineStr">
        <is>
          <t>Total do período</t>
        </is>
      </c>
      <c r="B14" s="18">
        <f>SUM(B8:B13)</f>
        <v/>
      </c>
      <c r="C14" s="18">
        <f>SUM(C8:C13)</f>
        <v/>
      </c>
      <c r="D14" s="18">
        <f>SUM(D8:D13)</f>
        <v/>
      </c>
      <c r="E14" s="18">
        <f>SUM(E8:E13)</f>
        <v/>
      </c>
      <c r="F14" s="18">
        <f>SUM(F8:F13)</f>
        <v/>
      </c>
      <c r="G14" s="18">
        <f>SUM(G8:G13)</f>
        <v/>
      </c>
      <c r="H14" s="18">
        <f>SUM(H8:H13)</f>
        <v/>
      </c>
      <c r="I14" s="19">
        <f>IFERROR(H14/B14,0)</f>
        <v/>
      </c>
      <c r="J14" s="17">
        <f>IF(H14&gt;0,"Resultado positivo","Atenção: prejuízo")</f>
        <v/>
      </c>
    </row>
  </sheetData>
  <autoFilter ref="A7:J13"/>
  <mergeCells count="1">
    <mergeCell ref="A1:J1"/>
  </mergeCells>
  <conditionalFormatting sqref="H8:H14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8:J14">
    <cfRule type="expression" priority="3" dxfId="1" stopIfTrue="1">
      <formula>$J8="Atenção: prejuízo"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2" customWidth="1" min="3" max="3"/>
    <col width="20" customWidth="1" min="4" max="4"/>
    <col width="42" customWidth="1" min="5" max="5"/>
    <col width="14" customWidth="1" min="6" max="6"/>
    <col width="23" customWidth="1" min="7" max="7"/>
    <col width="25" customWidth="1" min="8" max="8"/>
    <col width="15" customWidth="1" min="9" max="9"/>
  </cols>
  <sheetData>
    <row r="1" ht="26" customHeight="1">
      <c r="A1" s="1" t="inlineStr">
        <is>
          <t>Lançamentos Financeiros</t>
        </is>
      </c>
    </row>
    <row r="3">
      <c r="A3" s="2" t="inlineStr">
        <is>
          <t>Receitas lançadas</t>
        </is>
      </c>
      <c r="B3" s="5">
        <f>SUMIF($D$8:$D$107,"Receita",$F$8:$F$107)</f>
        <v/>
      </c>
      <c r="D3" s="2" t="inlineStr">
        <is>
          <t>Itens a revisar</t>
        </is>
      </c>
      <c r="E3" s="6">
        <f>COUNTIF($I$8:$I$107,"Revisar")</f>
        <v/>
      </c>
    </row>
    <row r="5">
      <c r="A5" s="20" t="inlineStr">
        <is>
          <t>Preencha os campos em amarelo. O mês, o tipo padrão e a conferência são calculados automaticamente.</t>
        </is>
      </c>
    </row>
    <row r="7">
      <c r="A7" s="8" t="inlineStr">
        <is>
          <t>Data</t>
        </is>
      </c>
      <c r="B7" s="8" t="inlineStr">
        <is>
          <t>Mês</t>
        </is>
      </c>
      <c r="C7" s="8" t="inlineStr">
        <is>
          <t>Categoria</t>
        </is>
      </c>
      <c r="D7" s="8" t="inlineStr">
        <is>
          <t>Tipo</t>
        </is>
      </c>
      <c r="E7" s="8" t="inlineStr">
        <is>
          <t>Descrição</t>
        </is>
      </c>
      <c r="F7" s="8" t="inlineStr">
        <is>
          <t>Valor</t>
        </is>
      </c>
      <c r="G7" s="8" t="inlineStr">
        <is>
          <t>Forma de pagamento</t>
        </is>
      </c>
      <c r="H7" s="8" t="inlineStr">
        <is>
          <t>Documento/observação</t>
        </is>
      </c>
      <c r="I7" s="8" t="inlineStr">
        <is>
          <t>Conferência</t>
        </is>
      </c>
    </row>
    <row r="8">
      <c r="A8" s="21" t="n">
        <v>46027</v>
      </c>
      <c r="B8" s="9">
        <f>IF(A8="","",A8-DAY(A8)+1)</f>
        <v/>
      </c>
      <c r="C8" s="3" t="inlineStr">
        <is>
          <t>Vendas</t>
        </is>
      </c>
      <c r="D8" s="12">
        <f>IF(C8="","",IFERROR(VLOOKUP(C8,'Categorias e Apoio'!$A$8:$B$107,2,FALSE),"Revisar categoria"))</f>
        <v/>
      </c>
      <c r="E8" s="3" t="inlineStr">
        <is>
          <t>Venda de kits corporativos — São Paulo/SP</t>
        </is>
      </c>
      <c r="F8" s="22" t="n">
        <v>4850</v>
      </c>
      <c r="G8" s="23" t="inlineStr">
        <is>
          <t>Pix</t>
        </is>
      </c>
      <c r="H8" s="3" t="inlineStr">
        <is>
          <t>NF 2026-001</t>
        </is>
      </c>
      <c r="I8" s="12">
        <f>IF(A8="","",IF(AND(A8&lt;&gt;"",C8&lt;&gt;"",F8&gt;0),"Conferido","Revisar"))</f>
        <v/>
      </c>
    </row>
    <row r="9">
      <c r="A9" s="21" t="n">
        <v>46034</v>
      </c>
      <c r="B9" s="13">
        <f>IF(A9="","",A9-DAY(A9)+1)</f>
        <v/>
      </c>
      <c r="C9" s="3" t="inlineStr">
        <is>
          <t>Custo de mercadoria</t>
        </is>
      </c>
      <c r="D9" s="16">
        <f>IF(C9="","",IFERROR(VLOOKUP(C9,'Categorias e Apoio'!$A$8:$B$107,2,FALSE),"Revisar categoria"))</f>
        <v/>
      </c>
      <c r="E9" s="3" t="inlineStr">
        <is>
          <t>Compra de embalagens — Campinas/SP</t>
        </is>
      </c>
      <c r="F9" s="22" t="n">
        <v>980</v>
      </c>
      <c r="G9" s="23" t="inlineStr">
        <is>
          <t>Boleto</t>
        </is>
      </c>
      <c r="H9" s="3" t="inlineStr">
        <is>
          <t>Pedido FOR-118</t>
        </is>
      </c>
      <c r="I9" s="16">
        <f>IF(A9="","",IF(AND(A9&lt;&gt;"",C9&lt;&gt;"",F9&gt;0),"Conferido","Revisar"))</f>
        <v/>
      </c>
    </row>
    <row r="10">
      <c r="A10" s="21" t="n">
        <v>46042</v>
      </c>
      <c r="B10" s="9">
        <f>IF(A10="","",A10-DAY(A10)+1)</f>
        <v/>
      </c>
      <c r="C10" s="3" t="inlineStr">
        <is>
          <t>Aluguel</t>
        </is>
      </c>
      <c r="D10" s="12">
        <f>IF(C10="","",IFERROR(VLOOKUP(C10,'Categorias e Apoio'!$A$8:$B$107,2,FALSE),"Revisar categoria"))</f>
        <v/>
      </c>
      <c r="E10" s="3" t="inlineStr">
        <is>
          <t>Aluguel de sala comercial — Curitiba/PR</t>
        </is>
      </c>
      <c r="F10" s="22" t="n">
        <v>1200</v>
      </c>
      <c r="G10" s="23" t="inlineStr">
        <is>
          <t>Transferência bancária</t>
        </is>
      </c>
      <c r="H10" s="3" t="inlineStr">
        <is>
          <t>Contrato janeiro</t>
        </is>
      </c>
      <c r="I10" s="12">
        <f>IF(A10="","",IF(AND(A10&lt;&gt;"",C10&lt;&gt;"",F10&gt;0),"Conferido","Revisar"))</f>
        <v/>
      </c>
    </row>
    <row r="11">
      <c r="A11" s="21" t="n">
        <v>46053</v>
      </c>
      <c r="B11" s="13">
        <f>IF(A11="","",A11-DAY(A11)+1)</f>
        <v/>
      </c>
      <c r="C11" s="3" t="inlineStr">
        <is>
          <t>DAS/tributo</t>
        </is>
      </c>
      <c r="D11" s="16">
        <f>IF(C11="","",IFERROR(VLOOKUP(C11,'Categorias e Apoio'!$A$8:$B$107,2,FALSE),"Revisar categoria"))</f>
        <v/>
      </c>
      <c r="E11" s="3" t="inlineStr">
        <is>
          <t>Pagamento do DAS — competência janeiro</t>
        </is>
      </c>
      <c r="F11" s="22" t="n">
        <v>310</v>
      </c>
      <c r="G11" s="23" t="inlineStr">
        <is>
          <t>Pix</t>
        </is>
      </c>
      <c r="H11" s="3" t="inlineStr">
        <is>
          <t>DAS jan/2026</t>
        </is>
      </c>
      <c r="I11" s="16">
        <f>IF(A11="","",IF(AND(A11&lt;&gt;"",C11&lt;&gt;"",F11&gt;0),"Conferido","Revisar"))</f>
        <v/>
      </c>
    </row>
    <row r="12">
      <c r="A12" s="21" t="n">
        <v>46060</v>
      </c>
      <c r="B12" s="9">
        <f>IF(A12="","",A12-DAY(A12)+1)</f>
        <v/>
      </c>
      <c r="C12" s="3" t="inlineStr">
        <is>
          <t>Vendas</t>
        </is>
      </c>
      <c r="D12" s="12">
        <f>IF(C12="","",IFERROR(VLOOKUP(C12,'Categorias e Apoio'!$A$8:$B$107,2,FALSE),"Revisar categoria"))</f>
        <v/>
      </c>
      <c r="E12" s="3" t="inlineStr">
        <is>
          <t>Serviços para cliente — Belo Horizonte/MG</t>
        </is>
      </c>
      <c r="F12" s="22" t="n">
        <v>5600</v>
      </c>
      <c r="G12" s="23" t="inlineStr">
        <is>
          <t>Transferência bancária</t>
        </is>
      </c>
      <c r="H12" s="3" t="inlineStr">
        <is>
          <t>NF 2026-002</t>
        </is>
      </c>
      <c r="I12" s="12">
        <f>IF(A12="","",IF(AND(A12&lt;&gt;"",C12&lt;&gt;"",F12&gt;0),"Conferido","Revisar"))</f>
        <v/>
      </c>
    </row>
    <row r="13">
      <c r="A13" s="21" t="n">
        <v>46068</v>
      </c>
      <c r="B13" s="13">
        <f>IF(A13="","",A13-DAY(A13)+1)</f>
        <v/>
      </c>
      <c r="C13" s="3" t="inlineStr">
        <is>
          <t>Marketing</t>
        </is>
      </c>
      <c r="D13" s="16">
        <f>IF(C13="","",IFERROR(VLOOKUP(C13,'Categorias e Apoio'!$A$8:$B$107,2,FALSE),"Revisar categoria"))</f>
        <v/>
      </c>
      <c r="E13" s="3" t="inlineStr">
        <is>
          <t>Anúncios em redes sociais</t>
        </is>
      </c>
      <c r="F13" s="22" t="n">
        <v>450</v>
      </c>
      <c r="G13" s="23" t="inlineStr">
        <is>
          <t>Cartão de crédito</t>
        </is>
      </c>
      <c r="H13" s="3" t="inlineStr">
        <is>
          <t>Campanha fevereiro</t>
        </is>
      </c>
      <c r="I13" s="16">
        <f>IF(A13="","",IF(AND(A13&lt;&gt;"",C13&lt;&gt;"",F13&gt;0),"Conferido","Revisar"))</f>
        <v/>
      </c>
    </row>
    <row r="14">
      <c r="A14" s="21" t="n">
        <v>46081</v>
      </c>
      <c r="B14" s="9">
        <f>IF(A14="","",A14-DAY(A14)+1)</f>
        <v/>
      </c>
      <c r="C14" s="3" t="inlineStr">
        <is>
          <t>Custo de mercadoria</t>
        </is>
      </c>
      <c r="D14" s="12">
        <f>IF(C14="","",IFERROR(VLOOKUP(C14,'Categorias e Apoio'!$A$8:$B$107,2,FALSE),"Revisar categoria"))</f>
        <v/>
      </c>
      <c r="E14" s="3" t="inlineStr">
        <is>
          <t>Insumos para produção — Guarulhos/SP</t>
        </is>
      </c>
      <c r="F14" s="22" t="n">
        <v>1350</v>
      </c>
      <c r="G14" s="23" t="inlineStr">
        <is>
          <t>Boleto</t>
        </is>
      </c>
      <c r="H14" s="3" t="inlineStr">
        <is>
          <t>Pedido FOR-136</t>
        </is>
      </c>
      <c r="I14" s="12">
        <f>IF(A14="","",IF(AND(A14&lt;&gt;"",C14&lt;&gt;"",F14&gt;0),"Conferido","Revisar"))</f>
        <v/>
      </c>
    </row>
    <row r="15">
      <c r="A15" s="21" t="n">
        <v>46091</v>
      </c>
      <c r="B15" s="13">
        <f>IF(A15="","",A15-DAY(A15)+1)</f>
        <v/>
      </c>
      <c r="C15" s="3" t="inlineStr">
        <is>
          <t>Vendas</t>
        </is>
      </c>
      <c r="D15" s="16">
        <f>IF(C15="","",IFERROR(VLOOKUP(C15,'Categorias e Apoio'!$A$8:$B$107,2,FALSE),"Revisar categoria"))</f>
        <v/>
      </c>
      <c r="E15" s="3" t="inlineStr">
        <is>
          <t>Venda por Pix — Recife/PE</t>
        </is>
      </c>
      <c r="F15" s="22" t="n">
        <v>3900</v>
      </c>
      <c r="G15" s="23" t="inlineStr">
        <is>
          <t>Pix</t>
        </is>
      </c>
      <c r="H15" s="3" t="inlineStr">
        <is>
          <t>NF 2026-003</t>
        </is>
      </c>
      <c r="I15" s="16">
        <f>IF(A15="","",IF(AND(A15&lt;&gt;"",C15&lt;&gt;"",F15&gt;0),"Conferido","Revisar"))</f>
        <v/>
      </c>
    </row>
    <row r="16">
      <c r="A16" s="21" t="n">
        <v>46099</v>
      </c>
      <c r="B16" s="9">
        <f>IF(A16="","",A16-DAY(A16)+1)</f>
        <v/>
      </c>
      <c r="C16" s="3" t="inlineStr">
        <is>
          <t>Frete</t>
        </is>
      </c>
      <c r="D16" s="12">
        <f>IF(C16="","",IFERROR(VLOOKUP(C16,'Categorias e Apoio'!$A$8:$B$107,2,FALSE),"Revisar categoria"))</f>
        <v/>
      </c>
      <c r="E16" s="3" t="inlineStr">
        <is>
          <t>Entregas para clientes — Salvador/BA</t>
        </is>
      </c>
      <c r="F16" s="22" t="n">
        <v>280</v>
      </c>
      <c r="G16" s="23" t="inlineStr">
        <is>
          <t>Cartão de débito</t>
        </is>
      </c>
      <c r="H16" s="3" t="inlineStr">
        <is>
          <t>Romaneio 0318</t>
        </is>
      </c>
      <c r="I16" s="12">
        <f>IF(A16="","",IF(AND(A16&lt;&gt;"",C16&lt;&gt;"",F16&gt;0),"Conferido","Revisar"))</f>
        <v/>
      </c>
    </row>
    <row r="17">
      <c r="A17" s="21" t="n">
        <v>46112</v>
      </c>
      <c r="B17" s="13">
        <f>IF(A17="","",A17-DAY(A17)+1)</f>
        <v/>
      </c>
      <c r="C17" s="3" t="inlineStr">
        <is>
          <t>DAS/tributo</t>
        </is>
      </c>
      <c r="D17" s="16">
        <f>IF(C17="","",IFERROR(VLOOKUP(C17,'Categorias e Apoio'!$A$8:$B$107,2,FALSE),"Revisar categoria"))</f>
        <v/>
      </c>
      <c r="E17" s="3" t="inlineStr">
        <is>
          <t>Pagamento do DAS — competência março</t>
        </is>
      </c>
      <c r="F17" s="22" t="n">
        <v>310</v>
      </c>
      <c r="G17" s="23" t="inlineStr">
        <is>
          <t>Pix</t>
        </is>
      </c>
      <c r="H17" s="3" t="inlineStr">
        <is>
          <t>DAS mar/2026</t>
        </is>
      </c>
      <c r="I17" s="16">
        <f>IF(A17="","",IF(AND(A17&lt;&gt;"",C17&lt;&gt;"",F17&gt;0),"Conferido","Revisar"))</f>
        <v/>
      </c>
    </row>
    <row r="18">
      <c r="A18" s="21" t="n"/>
      <c r="B18" s="9">
        <f>IF(A18="","",A18-DAY(A18)+1)</f>
        <v/>
      </c>
      <c r="C18" s="3" t="n"/>
      <c r="D18" s="12">
        <f>IF(C18="","",IFERROR(VLOOKUP(C18,'Categorias e Apoio'!$A$8:$B$107,2,FALSE),"Revisar categoria"))</f>
        <v/>
      </c>
      <c r="E18" s="3" t="n"/>
      <c r="F18" s="22" t="n"/>
      <c r="G18" s="23" t="n"/>
      <c r="H18" s="3" t="n"/>
      <c r="I18" s="12">
        <f>IF(A18="","",IF(AND(A18&lt;&gt;"",C18&lt;&gt;"",F18&gt;0),"Conferido","Revisar"))</f>
        <v/>
      </c>
    </row>
    <row r="19">
      <c r="A19" s="21" t="n"/>
      <c r="B19" s="13">
        <f>IF(A19="","",A19-DAY(A19)+1)</f>
        <v/>
      </c>
      <c r="C19" s="3" t="n"/>
      <c r="D19" s="16">
        <f>IF(C19="","",IFERROR(VLOOKUP(C19,'Categorias e Apoio'!$A$8:$B$107,2,FALSE),"Revisar categoria"))</f>
        <v/>
      </c>
      <c r="E19" s="3" t="n"/>
      <c r="F19" s="22" t="n"/>
      <c r="G19" s="23" t="n"/>
      <c r="H19" s="3" t="n"/>
      <c r="I19" s="16">
        <f>IF(A19="","",IF(AND(A19&lt;&gt;"",C19&lt;&gt;"",F19&gt;0),"Conferido","Revisar"))</f>
        <v/>
      </c>
    </row>
    <row r="20">
      <c r="A20" s="21" t="n"/>
      <c r="B20" s="9">
        <f>IF(A20="","",A20-DAY(A20)+1)</f>
        <v/>
      </c>
      <c r="C20" s="3" t="n"/>
      <c r="D20" s="12">
        <f>IF(C20="","",IFERROR(VLOOKUP(C20,'Categorias e Apoio'!$A$8:$B$107,2,FALSE),"Revisar categoria"))</f>
        <v/>
      </c>
      <c r="E20" s="3" t="n"/>
      <c r="F20" s="22" t="n"/>
      <c r="G20" s="23" t="n"/>
      <c r="H20" s="3" t="n"/>
      <c r="I20" s="12">
        <f>IF(A20="","",IF(AND(A20&lt;&gt;"",C20&lt;&gt;"",F20&gt;0),"Conferido","Revisar"))</f>
        <v/>
      </c>
    </row>
    <row r="21">
      <c r="A21" s="21" t="n"/>
      <c r="B21" s="13">
        <f>IF(A21="","",A21-DAY(A21)+1)</f>
        <v/>
      </c>
      <c r="C21" s="3" t="n"/>
      <c r="D21" s="16">
        <f>IF(C21="","",IFERROR(VLOOKUP(C21,'Categorias e Apoio'!$A$8:$B$107,2,FALSE),"Revisar categoria"))</f>
        <v/>
      </c>
      <c r="E21" s="3" t="n"/>
      <c r="F21" s="22" t="n"/>
      <c r="G21" s="23" t="n"/>
      <c r="H21" s="3" t="n"/>
      <c r="I21" s="16">
        <f>IF(A21="","",IF(AND(A21&lt;&gt;"",C21&lt;&gt;"",F21&gt;0),"Conferido","Revisar"))</f>
        <v/>
      </c>
    </row>
    <row r="22">
      <c r="A22" s="21" t="n"/>
      <c r="B22" s="9">
        <f>IF(A22="","",A22-DAY(A22)+1)</f>
        <v/>
      </c>
      <c r="C22" s="3" t="n"/>
      <c r="D22" s="12">
        <f>IF(C22="","",IFERROR(VLOOKUP(C22,'Categorias e Apoio'!$A$8:$B$107,2,FALSE),"Revisar categoria"))</f>
        <v/>
      </c>
      <c r="E22" s="3" t="n"/>
      <c r="F22" s="22" t="n"/>
      <c r="G22" s="23" t="n"/>
      <c r="H22" s="3" t="n"/>
      <c r="I22" s="12">
        <f>IF(A22="","",IF(AND(A22&lt;&gt;"",C22&lt;&gt;"",F22&gt;0),"Conferido","Revisar"))</f>
        <v/>
      </c>
    </row>
    <row r="23">
      <c r="A23" s="21" t="n"/>
      <c r="B23" s="13">
        <f>IF(A23="","",A23-DAY(A23)+1)</f>
        <v/>
      </c>
      <c r="C23" s="3" t="n"/>
      <c r="D23" s="16">
        <f>IF(C23="","",IFERROR(VLOOKUP(C23,'Categorias e Apoio'!$A$8:$B$107,2,FALSE),"Revisar categoria"))</f>
        <v/>
      </c>
      <c r="E23" s="3" t="n"/>
      <c r="F23" s="22" t="n"/>
      <c r="G23" s="23" t="n"/>
      <c r="H23" s="3" t="n"/>
      <c r="I23" s="16">
        <f>IF(A23="","",IF(AND(A23&lt;&gt;"",C23&lt;&gt;"",F23&gt;0),"Conferido","Revisar"))</f>
        <v/>
      </c>
    </row>
    <row r="24">
      <c r="A24" s="21" t="n"/>
      <c r="B24" s="9">
        <f>IF(A24="","",A24-DAY(A24)+1)</f>
        <v/>
      </c>
      <c r="C24" s="3" t="n"/>
      <c r="D24" s="12">
        <f>IF(C24="","",IFERROR(VLOOKUP(C24,'Categorias e Apoio'!$A$8:$B$107,2,FALSE),"Revisar categoria"))</f>
        <v/>
      </c>
      <c r="E24" s="3" t="n"/>
      <c r="F24" s="22" t="n"/>
      <c r="G24" s="23" t="n"/>
      <c r="H24" s="3" t="n"/>
      <c r="I24" s="12">
        <f>IF(A24="","",IF(AND(A24&lt;&gt;"",C24&lt;&gt;"",F24&gt;0),"Conferido","Revisar"))</f>
        <v/>
      </c>
    </row>
    <row r="25">
      <c r="A25" s="21" t="n"/>
      <c r="B25" s="13">
        <f>IF(A25="","",A25-DAY(A25)+1)</f>
        <v/>
      </c>
      <c r="C25" s="3" t="n"/>
      <c r="D25" s="16">
        <f>IF(C25="","",IFERROR(VLOOKUP(C25,'Categorias e Apoio'!$A$8:$B$107,2,FALSE),"Revisar categoria"))</f>
        <v/>
      </c>
      <c r="E25" s="3" t="n"/>
      <c r="F25" s="22" t="n"/>
      <c r="G25" s="23" t="n"/>
      <c r="H25" s="3" t="n"/>
      <c r="I25" s="16">
        <f>IF(A25="","",IF(AND(A25&lt;&gt;"",C25&lt;&gt;"",F25&gt;0),"Conferido","Revisar"))</f>
        <v/>
      </c>
    </row>
    <row r="26">
      <c r="A26" s="21" t="n"/>
      <c r="B26" s="9">
        <f>IF(A26="","",A26-DAY(A26)+1)</f>
        <v/>
      </c>
      <c r="C26" s="3" t="n"/>
      <c r="D26" s="12">
        <f>IF(C26="","",IFERROR(VLOOKUP(C26,'Categorias e Apoio'!$A$8:$B$107,2,FALSE),"Revisar categoria"))</f>
        <v/>
      </c>
      <c r="E26" s="3" t="n"/>
      <c r="F26" s="22" t="n"/>
      <c r="G26" s="23" t="n"/>
      <c r="H26" s="3" t="n"/>
      <c r="I26" s="12">
        <f>IF(A26="","",IF(AND(A26&lt;&gt;"",C26&lt;&gt;"",F26&gt;0),"Conferido","Revisar"))</f>
        <v/>
      </c>
    </row>
    <row r="27">
      <c r="A27" s="21" t="n"/>
      <c r="B27" s="13">
        <f>IF(A27="","",A27-DAY(A27)+1)</f>
        <v/>
      </c>
      <c r="C27" s="3" t="n"/>
      <c r="D27" s="16">
        <f>IF(C27="","",IFERROR(VLOOKUP(C27,'Categorias e Apoio'!$A$8:$B$107,2,FALSE),"Revisar categoria"))</f>
        <v/>
      </c>
      <c r="E27" s="3" t="n"/>
      <c r="F27" s="22" t="n"/>
      <c r="G27" s="23" t="n"/>
      <c r="H27" s="3" t="n"/>
      <c r="I27" s="16">
        <f>IF(A27="","",IF(AND(A27&lt;&gt;"",C27&lt;&gt;"",F27&gt;0),"Conferido","Revisar"))</f>
        <v/>
      </c>
    </row>
    <row r="28">
      <c r="A28" s="21" t="n"/>
      <c r="B28" s="9">
        <f>IF(A28="","",A28-DAY(A28)+1)</f>
        <v/>
      </c>
      <c r="C28" s="3" t="n"/>
      <c r="D28" s="12">
        <f>IF(C28="","",IFERROR(VLOOKUP(C28,'Categorias e Apoio'!$A$8:$B$107,2,FALSE),"Revisar categoria"))</f>
        <v/>
      </c>
      <c r="E28" s="3" t="n"/>
      <c r="F28" s="22" t="n"/>
      <c r="G28" s="23" t="n"/>
      <c r="H28" s="3" t="n"/>
      <c r="I28" s="12">
        <f>IF(A28="","",IF(AND(A28&lt;&gt;"",C28&lt;&gt;"",F28&gt;0),"Conferido","Revisar"))</f>
        <v/>
      </c>
    </row>
    <row r="29">
      <c r="A29" s="21" t="n"/>
      <c r="B29" s="13">
        <f>IF(A29="","",A29-DAY(A29)+1)</f>
        <v/>
      </c>
      <c r="C29" s="3" t="n"/>
      <c r="D29" s="16">
        <f>IF(C29="","",IFERROR(VLOOKUP(C29,'Categorias e Apoio'!$A$8:$B$107,2,FALSE),"Revisar categoria"))</f>
        <v/>
      </c>
      <c r="E29" s="3" t="n"/>
      <c r="F29" s="22" t="n"/>
      <c r="G29" s="23" t="n"/>
      <c r="H29" s="3" t="n"/>
      <c r="I29" s="16">
        <f>IF(A29="","",IF(AND(A29&lt;&gt;"",C29&lt;&gt;"",F29&gt;0),"Conferido","Revisar"))</f>
        <v/>
      </c>
    </row>
    <row r="30">
      <c r="A30" s="21" t="n"/>
      <c r="B30" s="9">
        <f>IF(A30="","",A30-DAY(A30)+1)</f>
        <v/>
      </c>
      <c r="C30" s="3" t="n"/>
      <c r="D30" s="12">
        <f>IF(C30="","",IFERROR(VLOOKUP(C30,'Categorias e Apoio'!$A$8:$B$107,2,FALSE),"Revisar categoria"))</f>
        <v/>
      </c>
      <c r="E30" s="3" t="n"/>
      <c r="F30" s="22" t="n"/>
      <c r="G30" s="23" t="n"/>
      <c r="H30" s="3" t="n"/>
      <c r="I30" s="12">
        <f>IF(A30="","",IF(AND(A30&lt;&gt;"",C30&lt;&gt;"",F30&gt;0),"Conferido","Revisar"))</f>
        <v/>
      </c>
    </row>
    <row r="31">
      <c r="A31" s="21" t="n"/>
      <c r="B31" s="13">
        <f>IF(A31="","",A31-DAY(A31)+1)</f>
        <v/>
      </c>
      <c r="C31" s="3" t="n"/>
      <c r="D31" s="16">
        <f>IF(C31="","",IFERROR(VLOOKUP(C31,'Categorias e Apoio'!$A$8:$B$107,2,FALSE),"Revisar categoria"))</f>
        <v/>
      </c>
      <c r="E31" s="3" t="n"/>
      <c r="F31" s="22" t="n"/>
      <c r="G31" s="23" t="n"/>
      <c r="H31" s="3" t="n"/>
      <c r="I31" s="16">
        <f>IF(A31="","",IF(AND(A31&lt;&gt;"",C31&lt;&gt;"",F31&gt;0),"Conferido","Revisar"))</f>
        <v/>
      </c>
    </row>
    <row r="32">
      <c r="A32" s="21" t="n"/>
      <c r="B32" s="9">
        <f>IF(A32="","",A32-DAY(A32)+1)</f>
        <v/>
      </c>
      <c r="C32" s="3" t="n"/>
      <c r="D32" s="12">
        <f>IF(C32="","",IFERROR(VLOOKUP(C32,'Categorias e Apoio'!$A$8:$B$107,2,FALSE),"Revisar categoria"))</f>
        <v/>
      </c>
      <c r="E32" s="3" t="n"/>
      <c r="F32" s="22" t="n"/>
      <c r="G32" s="23" t="n"/>
      <c r="H32" s="3" t="n"/>
      <c r="I32" s="12">
        <f>IF(A32="","",IF(AND(A32&lt;&gt;"",C32&lt;&gt;"",F32&gt;0),"Conferido","Revisar"))</f>
        <v/>
      </c>
    </row>
    <row r="33">
      <c r="A33" s="21" t="n"/>
      <c r="B33" s="13">
        <f>IF(A33="","",A33-DAY(A33)+1)</f>
        <v/>
      </c>
      <c r="C33" s="3" t="n"/>
      <c r="D33" s="16">
        <f>IF(C33="","",IFERROR(VLOOKUP(C33,'Categorias e Apoio'!$A$8:$B$107,2,FALSE),"Revisar categoria"))</f>
        <v/>
      </c>
      <c r="E33" s="3" t="n"/>
      <c r="F33" s="22" t="n"/>
      <c r="G33" s="23" t="n"/>
      <c r="H33" s="3" t="n"/>
      <c r="I33" s="16">
        <f>IF(A33="","",IF(AND(A33&lt;&gt;"",C33&lt;&gt;"",F33&gt;0),"Conferido","Revisar"))</f>
        <v/>
      </c>
    </row>
    <row r="34">
      <c r="A34" s="21" t="n"/>
      <c r="B34" s="9">
        <f>IF(A34="","",A34-DAY(A34)+1)</f>
        <v/>
      </c>
      <c r="C34" s="3" t="n"/>
      <c r="D34" s="12">
        <f>IF(C34="","",IFERROR(VLOOKUP(C34,'Categorias e Apoio'!$A$8:$B$107,2,FALSE),"Revisar categoria"))</f>
        <v/>
      </c>
      <c r="E34" s="3" t="n"/>
      <c r="F34" s="22" t="n"/>
      <c r="G34" s="23" t="n"/>
      <c r="H34" s="3" t="n"/>
      <c r="I34" s="12">
        <f>IF(A34="","",IF(AND(A34&lt;&gt;"",C34&lt;&gt;"",F34&gt;0),"Conferido","Revisar"))</f>
        <v/>
      </c>
    </row>
    <row r="35">
      <c r="A35" s="21" t="n"/>
      <c r="B35" s="13">
        <f>IF(A35="","",A35-DAY(A35)+1)</f>
        <v/>
      </c>
      <c r="C35" s="3" t="n"/>
      <c r="D35" s="16">
        <f>IF(C35="","",IFERROR(VLOOKUP(C35,'Categorias e Apoio'!$A$8:$B$107,2,FALSE),"Revisar categoria"))</f>
        <v/>
      </c>
      <c r="E35" s="3" t="n"/>
      <c r="F35" s="22" t="n"/>
      <c r="G35" s="23" t="n"/>
      <c r="H35" s="3" t="n"/>
      <c r="I35" s="16">
        <f>IF(A35="","",IF(AND(A35&lt;&gt;"",C35&lt;&gt;"",F35&gt;0),"Conferido","Revisar"))</f>
        <v/>
      </c>
    </row>
    <row r="36">
      <c r="A36" s="21" t="n"/>
      <c r="B36" s="9">
        <f>IF(A36="","",A36-DAY(A36)+1)</f>
        <v/>
      </c>
      <c r="C36" s="3" t="n"/>
      <c r="D36" s="12">
        <f>IF(C36="","",IFERROR(VLOOKUP(C36,'Categorias e Apoio'!$A$8:$B$107,2,FALSE),"Revisar categoria"))</f>
        <v/>
      </c>
      <c r="E36" s="3" t="n"/>
      <c r="F36" s="22" t="n"/>
      <c r="G36" s="23" t="n"/>
      <c r="H36" s="3" t="n"/>
      <c r="I36" s="12">
        <f>IF(A36="","",IF(AND(A36&lt;&gt;"",C36&lt;&gt;"",F36&gt;0),"Conferido","Revisar"))</f>
        <v/>
      </c>
    </row>
    <row r="37">
      <c r="A37" s="21" t="n"/>
      <c r="B37" s="13">
        <f>IF(A37="","",A37-DAY(A37)+1)</f>
        <v/>
      </c>
      <c r="C37" s="3" t="n"/>
      <c r="D37" s="16">
        <f>IF(C37="","",IFERROR(VLOOKUP(C37,'Categorias e Apoio'!$A$8:$B$107,2,FALSE),"Revisar categoria"))</f>
        <v/>
      </c>
      <c r="E37" s="3" t="n"/>
      <c r="F37" s="22" t="n"/>
      <c r="G37" s="23" t="n"/>
      <c r="H37" s="3" t="n"/>
      <c r="I37" s="16">
        <f>IF(A37="","",IF(AND(A37&lt;&gt;"",C37&lt;&gt;"",F37&gt;0),"Conferido","Revisar"))</f>
        <v/>
      </c>
    </row>
    <row r="38">
      <c r="A38" s="21" t="n"/>
      <c r="B38" s="9">
        <f>IF(A38="","",A38-DAY(A38)+1)</f>
        <v/>
      </c>
      <c r="C38" s="3" t="n"/>
      <c r="D38" s="12">
        <f>IF(C38="","",IFERROR(VLOOKUP(C38,'Categorias e Apoio'!$A$8:$B$107,2,FALSE),"Revisar categoria"))</f>
        <v/>
      </c>
      <c r="E38" s="3" t="n"/>
      <c r="F38" s="22" t="n"/>
      <c r="G38" s="23" t="n"/>
      <c r="H38" s="3" t="n"/>
      <c r="I38" s="12">
        <f>IF(A38="","",IF(AND(A38&lt;&gt;"",C38&lt;&gt;"",F38&gt;0),"Conferido","Revisar"))</f>
        <v/>
      </c>
    </row>
    <row r="39">
      <c r="A39" s="21" t="n"/>
      <c r="B39" s="13">
        <f>IF(A39="","",A39-DAY(A39)+1)</f>
        <v/>
      </c>
      <c r="C39" s="3" t="n"/>
      <c r="D39" s="16">
        <f>IF(C39="","",IFERROR(VLOOKUP(C39,'Categorias e Apoio'!$A$8:$B$107,2,FALSE),"Revisar categoria"))</f>
        <v/>
      </c>
      <c r="E39" s="3" t="n"/>
      <c r="F39" s="22" t="n"/>
      <c r="G39" s="23" t="n"/>
      <c r="H39" s="3" t="n"/>
      <c r="I39" s="16">
        <f>IF(A39="","",IF(AND(A39&lt;&gt;"",C39&lt;&gt;"",F39&gt;0),"Conferido","Revisar"))</f>
        <v/>
      </c>
    </row>
    <row r="40">
      <c r="A40" s="21" t="n"/>
      <c r="B40" s="9">
        <f>IF(A40="","",A40-DAY(A40)+1)</f>
        <v/>
      </c>
      <c r="C40" s="3" t="n"/>
      <c r="D40" s="12">
        <f>IF(C40="","",IFERROR(VLOOKUP(C40,'Categorias e Apoio'!$A$8:$B$107,2,FALSE),"Revisar categoria"))</f>
        <v/>
      </c>
      <c r="E40" s="3" t="n"/>
      <c r="F40" s="22" t="n"/>
      <c r="G40" s="23" t="n"/>
      <c r="H40" s="3" t="n"/>
      <c r="I40" s="12">
        <f>IF(A40="","",IF(AND(A40&lt;&gt;"",C40&lt;&gt;"",F40&gt;0),"Conferido","Revisar"))</f>
        <v/>
      </c>
    </row>
    <row r="41">
      <c r="A41" s="21" t="n"/>
      <c r="B41" s="13">
        <f>IF(A41="","",A41-DAY(A41)+1)</f>
        <v/>
      </c>
      <c r="C41" s="3" t="n"/>
      <c r="D41" s="16">
        <f>IF(C41="","",IFERROR(VLOOKUP(C41,'Categorias e Apoio'!$A$8:$B$107,2,FALSE),"Revisar categoria"))</f>
        <v/>
      </c>
      <c r="E41" s="3" t="n"/>
      <c r="F41" s="22" t="n"/>
      <c r="G41" s="23" t="n"/>
      <c r="H41" s="3" t="n"/>
      <c r="I41" s="16">
        <f>IF(A41="","",IF(AND(A41&lt;&gt;"",C41&lt;&gt;"",F41&gt;0),"Conferido","Revisar"))</f>
        <v/>
      </c>
    </row>
    <row r="42">
      <c r="A42" s="21" t="n"/>
      <c r="B42" s="9">
        <f>IF(A42="","",A42-DAY(A42)+1)</f>
        <v/>
      </c>
      <c r="C42" s="3" t="n"/>
      <c r="D42" s="12">
        <f>IF(C42="","",IFERROR(VLOOKUP(C42,'Categorias e Apoio'!$A$8:$B$107,2,FALSE),"Revisar categoria"))</f>
        <v/>
      </c>
      <c r="E42" s="3" t="n"/>
      <c r="F42" s="22" t="n"/>
      <c r="G42" s="23" t="n"/>
      <c r="H42" s="3" t="n"/>
      <c r="I42" s="12">
        <f>IF(A42="","",IF(AND(A42&lt;&gt;"",C42&lt;&gt;"",F42&gt;0),"Conferido","Revisar"))</f>
        <v/>
      </c>
    </row>
    <row r="43">
      <c r="A43" s="21" t="n"/>
      <c r="B43" s="13">
        <f>IF(A43="","",A43-DAY(A43)+1)</f>
        <v/>
      </c>
      <c r="C43" s="3" t="n"/>
      <c r="D43" s="16">
        <f>IF(C43="","",IFERROR(VLOOKUP(C43,'Categorias e Apoio'!$A$8:$B$107,2,FALSE),"Revisar categoria"))</f>
        <v/>
      </c>
      <c r="E43" s="3" t="n"/>
      <c r="F43" s="22" t="n"/>
      <c r="G43" s="23" t="n"/>
      <c r="H43" s="3" t="n"/>
      <c r="I43" s="16">
        <f>IF(A43="","",IF(AND(A43&lt;&gt;"",C43&lt;&gt;"",F43&gt;0),"Conferido","Revisar"))</f>
        <v/>
      </c>
    </row>
    <row r="44">
      <c r="A44" s="21" t="n"/>
      <c r="B44" s="9">
        <f>IF(A44="","",A44-DAY(A44)+1)</f>
        <v/>
      </c>
      <c r="C44" s="3" t="n"/>
      <c r="D44" s="12">
        <f>IF(C44="","",IFERROR(VLOOKUP(C44,'Categorias e Apoio'!$A$8:$B$107,2,FALSE),"Revisar categoria"))</f>
        <v/>
      </c>
      <c r="E44" s="3" t="n"/>
      <c r="F44" s="22" t="n"/>
      <c r="G44" s="23" t="n"/>
      <c r="H44" s="3" t="n"/>
      <c r="I44" s="12">
        <f>IF(A44="","",IF(AND(A44&lt;&gt;"",C44&lt;&gt;"",F44&gt;0),"Conferido","Revisar"))</f>
        <v/>
      </c>
    </row>
    <row r="45">
      <c r="A45" s="21" t="n"/>
      <c r="B45" s="13">
        <f>IF(A45="","",A45-DAY(A45)+1)</f>
        <v/>
      </c>
      <c r="C45" s="3" t="n"/>
      <c r="D45" s="16">
        <f>IF(C45="","",IFERROR(VLOOKUP(C45,'Categorias e Apoio'!$A$8:$B$107,2,FALSE),"Revisar categoria"))</f>
        <v/>
      </c>
      <c r="E45" s="3" t="n"/>
      <c r="F45" s="22" t="n"/>
      <c r="G45" s="23" t="n"/>
      <c r="H45" s="3" t="n"/>
      <c r="I45" s="16">
        <f>IF(A45="","",IF(AND(A45&lt;&gt;"",C45&lt;&gt;"",F45&gt;0),"Conferido","Revisar"))</f>
        <v/>
      </c>
    </row>
    <row r="46">
      <c r="A46" s="21" t="n"/>
      <c r="B46" s="9">
        <f>IF(A46="","",A46-DAY(A46)+1)</f>
        <v/>
      </c>
      <c r="C46" s="3" t="n"/>
      <c r="D46" s="12">
        <f>IF(C46="","",IFERROR(VLOOKUP(C46,'Categorias e Apoio'!$A$8:$B$107,2,FALSE),"Revisar categoria"))</f>
        <v/>
      </c>
      <c r="E46" s="3" t="n"/>
      <c r="F46" s="22" t="n"/>
      <c r="G46" s="23" t="n"/>
      <c r="H46" s="3" t="n"/>
      <c r="I46" s="12">
        <f>IF(A46="","",IF(AND(A46&lt;&gt;"",C46&lt;&gt;"",F46&gt;0),"Conferido","Revisar"))</f>
        <v/>
      </c>
    </row>
    <row r="47">
      <c r="A47" s="21" t="n"/>
      <c r="B47" s="13">
        <f>IF(A47="","",A47-DAY(A47)+1)</f>
        <v/>
      </c>
      <c r="C47" s="3" t="n"/>
      <c r="D47" s="16">
        <f>IF(C47="","",IFERROR(VLOOKUP(C47,'Categorias e Apoio'!$A$8:$B$107,2,FALSE),"Revisar categoria"))</f>
        <v/>
      </c>
      <c r="E47" s="3" t="n"/>
      <c r="F47" s="22" t="n"/>
      <c r="G47" s="23" t="n"/>
      <c r="H47" s="3" t="n"/>
      <c r="I47" s="16">
        <f>IF(A47="","",IF(AND(A47&lt;&gt;"",C47&lt;&gt;"",F47&gt;0),"Conferido","Revisar"))</f>
        <v/>
      </c>
    </row>
    <row r="48">
      <c r="A48" s="21" t="n"/>
      <c r="B48" s="9">
        <f>IF(A48="","",A48-DAY(A48)+1)</f>
        <v/>
      </c>
      <c r="C48" s="3" t="n"/>
      <c r="D48" s="12">
        <f>IF(C48="","",IFERROR(VLOOKUP(C48,'Categorias e Apoio'!$A$8:$B$107,2,FALSE),"Revisar categoria"))</f>
        <v/>
      </c>
      <c r="E48" s="3" t="n"/>
      <c r="F48" s="22" t="n"/>
      <c r="G48" s="23" t="n"/>
      <c r="H48" s="3" t="n"/>
      <c r="I48" s="12">
        <f>IF(A48="","",IF(AND(A48&lt;&gt;"",C48&lt;&gt;"",F48&gt;0),"Conferido","Revisar"))</f>
        <v/>
      </c>
    </row>
    <row r="49">
      <c r="A49" s="21" t="n"/>
      <c r="B49" s="13">
        <f>IF(A49="","",A49-DAY(A49)+1)</f>
        <v/>
      </c>
      <c r="C49" s="3" t="n"/>
      <c r="D49" s="16">
        <f>IF(C49="","",IFERROR(VLOOKUP(C49,'Categorias e Apoio'!$A$8:$B$107,2,FALSE),"Revisar categoria"))</f>
        <v/>
      </c>
      <c r="E49" s="3" t="n"/>
      <c r="F49" s="22" t="n"/>
      <c r="G49" s="23" t="n"/>
      <c r="H49" s="3" t="n"/>
      <c r="I49" s="16">
        <f>IF(A49="","",IF(AND(A49&lt;&gt;"",C49&lt;&gt;"",F49&gt;0),"Conferido","Revisar"))</f>
        <v/>
      </c>
    </row>
    <row r="50">
      <c r="A50" s="21" t="n"/>
      <c r="B50" s="9">
        <f>IF(A50="","",A50-DAY(A50)+1)</f>
        <v/>
      </c>
      <c r="C50" s="3" t="n"/>
      <c r="D50" s="12">
        <f>IF(C50="","",IFERROR(VLOOKUP(C50,'Categorias e Apoio'!$A$8:$B$107,2,FALSE),"Revisar categoria"))</f>
        <v/>
      </c>
      <c r="E50" s="3" t="n"/>
      <c r="F50" s="22" t="n"/>
      <c r="G50" s="23" t="n"/>
      <c r="H50" s="3" t="n"/>
      <c r="I50" s="12">
        <f>IF(A50="","",IF(AND(A50&lt;&gt;"",C50&lt;&gt;"",F50&gt;0),"Conferido","Revisar"))</f>
        <v/>
      </c>
    </row>
    <row r="51">
      <c r="A51" s="21" t="n"/>
      <c r="B51" s="13">
        <f>IF(A51="","",A51-DAY(A51)+1)</f>
        <v/>
      </c>
      <c r="C51" s="3" t="n"/>
      <c r="D51" s="16">
        <f>IF(C51="","",IFERROR(VLOOKUP(C51,'Categorias e Apoio'!$A$8:$B$107,2,FALSE),"Revisar categoria"))</f>
        <v/>
      </c>
      <c r="E51" s="3" t="n"/>
      <c r="F51" s="22" t="n"/>
      <c r="G51" s="23" t="n"/>
      <c r="H51" s="3" t="n"/>
      <c r="I51" s="16">
        <f>IF(A51="","",IF(AND(A51&lt;&gt;"",C51&lt;&gt;"",F51&gt;0),"Conferido","Revisar"))</f>
        <v/>
      </c>
    </row>
    <row r="52">
      <c r="A52" s="21" t="n"/>
      <c r="B52" s="9">
        <f>IF(A52="","",A52-DAY(A52)+1)</f>
        <v/>
      </c>
      <c r="C52" s="3" t="n"/>
      <c r="D52" s="12">
        <f>IF(C52="","",IFERROR(VLOOKUP(C52,'Categorias e Apoio'!$A$8:$B$107,2,FALSE),"Revisar categoria"))</f>
        <v/>
      </c>
      <c r="E52" s="3" t="n"/>
      <c r="F52" s="22" t="n"/>
      <c r="G52" s="23" t="n"/>
      <c r="H52" s="3" t="n"/>
      <c r="I52" s="12">
        <f>IF(A52="","",IF(AND(A52&lt;&gt;"",C52&lt;&gt;"",F52&gt;0),"Conferido","Revisar"))</f>
        <v/>
      </c>
    </row>
    <row r="53">
      <c r="A53" s="21" t="n"/>
      <c r="B53" s="13">
        <f>IF(A53="","",A53-DAY(A53)+1)</f>
        <v/>
      </c>
      <c r="C53" s="3" t="n"/>
      <c r="D53" s="16">
        <f>IF(C53="","",IFERROR(VLOOKUP(C53,'Categorias e Apoio'!$A$8:$B$107,2,FALSE),"Revisar categoria"))</f>
        <v/>
      </c>
      <c r="E53" s="3" t="n"/>
      <c r="F53" s="22" t="n"/>
      <c r="G53" s="23" t="n"/>
      <c r="H53" s="3" t="n"/>
      <c r="I53" s="16">
        <f>IF(A53="","",IF(AND(A53&lt;&gt;"",C53&lt;&gt;"",F53&gt;0),"Conferido","Revisar"))</f>
        <v/>
      </c>
    </row>
    <row r="54">
      <c r="A54" s="21" t="n"/>
      <c r="B54" s="9">
        <f>IF(A54="","",A54-DAY(A54)+1)</f>
        <v/>
      </c>
      <c r="C54" s="3" t="n"/>
      <c r="D54" s="12">
        <f>IF(C54="","",IFERROR(VLOOKUP(C54,'Categorias e Apoio'!$A$8:$B$107,2,FALSE),"Revisar categoria"))</f>
        <v/>
      </c>
      <c r="E54" s="3" t="n"/>
      <c r="F54" s="22" t="n"/>
      <c r="G54" s="23" t="n"/>
      <c r="H54" s="3" t="n"/>
      <c r="I54" s="12">
        <f>IF(A54="","",IF(AND(A54&lt;&gt;"",C54&lt;&gt;"",F54&gt;0),"Conferido","Revisar"))</f>
        <v/>
      </c>
    </row>
    <row r="55">
      <c r="A55" s="21" t="n"/>
      <c r="B55" s="13">
        <f>IF(A55="","",A55-DAY(A55)+1)</f>
        <v/>
      </c>
      <c r="C55" s="3" t="n"/>
      <c r="D55" s="16">
        <f>IF(C55="","",IFERROR(VLOOKUP(C55,'Categorias e Apoio'!$A$8:$B$107,2,FALSE),"Revisar categoria"))</f>
        <v/>
      </c>
      <c r="E55" s="3" t="n"/>
      <c r="F55" s="22" t="n"/>
      <c r="G55" s="23" t="n"/>
      <c r="H55" s="3" t="n"/>
      <c r="I55" s="16">
        <f>IF(A55="","",IF(AND(A55&lt;&gt;"",C55&lt;&gt;"",F55&gt;0),"Conferido","Revisar"))</f>
        <v/>
      </c>
    </row>
    <row r="56">
      <c r="A56" s="21" t="n"/>
      <c r="B56" s="9">
        <f>IF(A56="","",A56-DAY(A56)+1)</f>
        <v/>
      </c>
      <c r="C56" s="3" t="n"/>
      <c r="D56" s="12">
        <f>IF(C56="","",IFERROR(VLOOKUP(C56,'Categorias e Apoio'!$A$8:$B$107,2,FALSE),"Revisar categoria"))</f>
        <v/>
      </c>
      <c r="E56" s="3" t="n"/>
      <c r="F56" s="22" t="n"/>
      <c r="G56" s="23" t="n"/>
      <c r="H56" s="3" t="n"/>
      <c r="I56" s="12">
        <f>IF(A56="","",IF(AND(A56&lt;&gt;"",C56&lt;&gt;"",F56&gt;0),"Conferido","Revisar"))</f>
        <v/>
      </c>
    </row>
    <row r="57">
      <c r="A57" s="21" t="n"/>
      <c r="B57" s="13">
        <f>IF(A57="","",A57-DAY(A57)+1)</f>
        <v/>
      </c>
      <c r="C57" s="3" t="n"/>
      <c r="D57" s="16">
        <f>IF(C57="","",IFERROR(VLOOKUP(C57,'Categorias e Apoio'!$A$8:$B$107,2,FALSE),"Revisar categoria"))</f>
        <v/>
      </c>
      <c r="E57" s="3" t="n"/>
      <c r="F57" s="22" t="n"/>
      <c r="G57" s="23" t="n"/>
      <c r="H57" s="3" t="n"/>
      <c r="I57" s="16">
        <f>IF(A57="","",IF(AND(A57&lt;&gt;"",C57&lt;&gt;"",F57&gt;0),"Conferido","Revisar"))</f>
        <v/>
      </c>
    </row>
    <row r="58">
      <c r="A58" s="21" t="n"/>
      <c r="B58" s="9">
        <f>IF(A58="","",A58-DAY(A58)+1)</f>
        <v/>
      </c>
      <c r="C58" s="3" t="n"/>
      <c r="D58" s="12">
        <f>IF(C58="","",IFERROR(VLOOKUP(C58,'Categorias e Apoio'!$A$8:$B$107,2,FALSE),"Revisar categoria"))</f>
        <v/>
      </c>
      <c r="E58" s="3" t="n"/>
      <c r="F58" s="22" t="n"/>
      <c r="G58" s="23" t="n"/>
      <c r="H58" s="3" t="n"/>
      <c r="I58" s="12">
        <f>IF(A58="","",IF(AND(A58&lt;&gt;"",C58&lt;&gt;"",F58&gt;0),"Conferido","Revisar"))</f>
        <v/>
      </c>
    </row>
    <row r="59">
      <c r="A59" s="21" t="n"/>
      <c r="B59" s="13">
        <f>IF(A59="","",A59-DAY(A59)+1)</f>
        <v/>
      </c>
      <c r="C59" s="3" t="n"/>
      <c r="D59" s="16">
        <f>IF(C59="","",IFERROR(VLOOKUP(C59,'Categorias e Apoio'!$A$8:$B$107,2,FALSE),"Revisar categoria"))</f>
        <v/>
      </c>
      <c r="E59" s="3" t="n"/>
      <c r="F59" s="22" t="n"/>
      <c r="G59" s="23" t="n"/>
      <c r="H59" s="3" t="n"/>
      <c r="I59" s="16">
        <f>IF(A59="","",IF(AND(A59&lt;&gt;"",C59&lt;&gt;"",F59&gt;0),"Conferido","Revisar"))</f>
        <v/>
      </c>
    </row>
    <row r="60">
      <c r="A60" s="21" t="n"/>
      <c r="B60" s="9">
        <f>IF(A60="","",A60-DAY(A60)+1)</f>
        <v/>
      </c>
      <c r="C60" s="3" t="n"/>
      <c r="D60" s="12">
        <f>IF(C60="","",IFERROR(VLOOKUP(C60,'Categorias e Apoio'!$A$8:$B$107,2,FALSE),"Revisar categoria"))</f>
        <v/>
      </c>
      <c r="E60" s="3" t="n"/>
      <c r="F60" s="22" t="n"/>
      <c r="G60" s="23" t="n"/>
      <c r="H60" s="3" t="n"/>
      <c r="I60" s="12">
        <f>IF(A60="","",IF(AND(A60&lt;&gt;"",C60&lt;&gt;"",F60&gt;0),"Conferido","Revisar"))</f>
        <v/>
      </c>
    </row>
    <row r="61">
      <c r="A61" s="21" t="n"/>
      <c r="B61" s="13">
        <f>IF(A61="","",A61-DAY(A61)+1)</f>
        <v/>
      </c>
      <c r="C61" s="3" t="n"/>
      <c r="D61" s="16">
        <f>IF(C61="","",IFERROR(VLOOKUP(C61,'Categorias e Apoio'!$A$8:$B$107,2,FALSE),"Revisar categoria"))</f>
        <v/>
      </c>
      <c r="E61" s="3" t="n"/>
      <c r="F61" s="22" t="n"/>
      <c r="G61" s="23" t="n"/>
      <c r="H61" s="3" t="n"/>
      <c r="I61" s="16">
        <f>IF(A61="","",IF(AND(A61&lt;&gt;"",C61&lt;&gt;"",F61&gt;0),"Conferido","Revisar"))</f>
        <v/>
      </c>
    </row>
    <row r="62">
      <c r="A62" s="21" t="n"/>
      <c r="B62" s="9">
        <f>IF(A62="","",A62-DAY(A62)+1)</f>
        <v/>
      </c>
      <c r="C62" s="3" t="n"/>
      <c r="D62" s="12">
        <f>IF(C62="","",IFERROR(VLOOKUP(C62,'Categorias e Apoio'!$A$8:$B$107,2,FALSE),"Revisar categoria"))</f>
        <v/>
      </c>
      <c r="E62" s="3" t="n"/>
      <c r="F62" s="22" t="n"/>
      <c r="G62" s="23" t="n"/>
      <c r="H62" s="3" t="n"/>
      <c r="I62" s="12">
        <f>IF(A62="","",IF(AND(A62&lt;&gt;"",C62&lt;&gt;"",F62&gt;0),"Conferido","Revisar"))</f>
        <v/>
      </c>
    </row>
    <row r="63">
      <c r="A63" s="21" t="n"/>
      <c r="B63" s="13">
        <f>IF(A63="","",A63-DAY(A63)+1)</f>
        <v/>
      </c>
      <c r="C63" s="3" t="n"/>
      <c r="D63" s="16">
        <f>IF(C63="","",IFERROR(VLOOKUP(C63,'Categorias e Apoio'!$A$8:$B$107,2,FALSE),"Revisar categoria"))</f>
        <v/>
      </c>
      <c r="E63" s="3" t="n"/>
      <c r="F63" s="22" t="n"/>
      <c r="G63" s="23" t="n"/>
      <c r="H63" s="3" t="n"/>
      <c r="I63" s="16">
        <f>IF(A63="","",IF(AND(A63&lt;&gt;"",C63&lt;&gt;"",F63&gt;0),"Conferido","Revisar"))</f>
        <v/>
      </c>
    </row>
    <row r="64">
      <c r="A64" s="21" t="n"/>
      <c r="B64" s="9">
        <f>IF(A64="","",A64-DAY(A64)+1)</f>
        <v/>
      </c>
      <c r="C64" s="3" t="n"/>
      <c r="D64" s="12">
        <f>IF(C64="","",IFERROR(VLOOKUP(C64,'Categorias e Apoio'!$A$8:$B$107,2,FALSE),"Revisar categoria"))</f>
        <v/>
      </c>
      <c r="E64" s="3" t="n"/>
      <c r="F64" s="22" t="n"/>
      <c r="G64" s="23" t="n"/>
      <c r="H64" s="3" t="n"/>
      <c r="I64" s="12">
        <f>IF(A64="","",IF(AND(A64&lt;&gt;"",C64&lt;&gt;"",F64&gt;0),"Conferido","Revisar"))</f>
        <v/>
      </c>
    </row>
    <row r="65">
      <c r="A65" s="21" t="n"/>
      <c r="B65" s="13">
        <f>IF(A65="","",A65-DAY(A65)+1)</f>
        <v/>
      </c>
      <c r="C65" s="3" t="n"/>
      <c r="D65" s="16">
        <f>IF(C65="","",IFERROR(VLOOKUP(C65,'Categorias e Apoio'!$A$8:$B$107,2,FALSE),"Revisar categoria"))</f>
        <v/>
      </c>
      <c r="E65" s="3" t="n"/>
      <c r="F65" s="22" t="n"/>
      <c r="G65" s="23" t="n"/>
      <c r="H65" s="3" t="n"/>
      <c r="I65" s="16">
        <f>IF(A65="","",IF(AND(A65&lt;&gt;"",C65&lt;&gt;"",F65&gt;0),"Conferido","Revisar"))</f>
        <v/>
      </c>
    </row>
    <row r="66">
      <c r="A66" s="21" t="n"/>
      <c r="B66" s="9">
        <f>IF(A66="","",A66-DAY(A66)+1)</f>
        <v/>
      </c>
      <c r="C66" s="3" t="n"/>
      <c r="D66" s="12">
        <f>IF(C66="","",IFERROR(VLOOKUP(C66,'Categorias e Apoio'!$A$8:$B$107,2,FALSE),"Revisar categoria"))</f>
        <v/>
      </c>
      <c r="E66" s="3" t="n"/>
      <c r="F66" s="22" t="n"/>
      <c r="G66" s="23" t="n"/>
      <c r="H66" s="3" t="n"/>
      <c r="I66" s="12">
        <f>IF(A66="","",IF(AND(A66&lt;&gt;"",C66&lt;&gt;"",F66&gt;0),"Conferido","Revisar"))</f>
        <v/>
      </c>
    </row>
    <row r="67">
      <c r="A67" s="21" t="n"/>
      <c r="B67" s="13">
        <f>IF(A67="","",A67-DAY(A67)+1)</f>
        <v/>
      </c>
      <c r="C67" s="3" t="n"/>
      <c r="D67" s="16">
        <f>IF(C67="","",IFERROR(VLOOKUP(C67,'Categorias e Apoio'!$A$8:$B$107,2,FALSE),"Revisar categoria"))</f>
        <v/>
      </c>
      <c r="E67" s="3" t="n"/>
      <c r="F67" s="22" t="n"/>
      <c r="G67" s="23" t="n"/>
      <c r="H67" s="3" t="n"/>
      <c r="I67" s="16">
        <f>IF(A67="","",IF(AND(A67&lt;&gt;"",C67&lt;&gt;"",F67&gt;0),"Conferido","Revisar"))</f>
        <v/>
      </c>
    </row>
    <row r="68">
      <c r="A68" s="21" t="n"/>
      <c r="B68" s="9">
        <f>IF(A68="","",A68-DAY(A68)+1)</f>
        <v/>
      </c>
      <c r="C68" s="3" t="n"/>
      <c r="D68" s="12">
        <f>IF(C68="","",IFERROR(VLOOKUP(C68,'Categorias e Apoio'!$A$8:$B$107,2,FALSE),"Revisar categoria"))</f>
        <v/>
      </c>
      <c r="E68" s="3" t="n"/>
      <c r="F68" s="22" t="n"/>
      <c r="G68" s="23" t="n"/>
      <c r="H68" s="3" t="n"/>
      <c r="I68" s="12">
        <f>IF(A68="","",IF(AND(A68&lt;&gt;"",C68&lt;&gt;"",F68&gt;0),"Conferido","Revisar"))</f>
        <v/>
      </c>
    </row>
    <row r="69">
      <c r="A69" s="21" t="n"/>
      <c r="B69" s="13">
        <f>IF(A69="","",A69-DAY(A69)+1)</f>
        <v/>
      </c>
      <c r="C69" s="3" t="n"/>
      <c r="D69" s="16">
        <f>IF(C69="","",IFERROR(VLOOKUP(C69,'Categorias e Apoio'!$A$8:$B$107,2,FALSE),"Revisar categoria"))</f>
        <v/>
      </c>
      <c r="E69" s="3" t="n"/>
      <c r="F69" s="22" t="n"/>
      <c r="G69" s="23" t="n"/>
      <c r="H69" s="3" t="n"/>
      <c r="I69" s="16">
        <f>IF(A69="","",IF(AND(A69&lt;&gt;"",C69&lt;&gt;"",F69&gt;0),"Conferido","Revisar"))</f>
        <v/>
      </c>
    </row>
    <row r="70">
      <c r="A70" s="21" t="n"/>
      <c r="B70" s="9">
        <f>IF(A70="","",A70-DAY(A70)+1)</f>
        <v/>
      </c>
      <c r="C70" s="3" t="n"/>
      <c r="D70" s="12">
        <f>IF(C70="","",IFERROR(VLOOKUP(C70,'Categorias e Apoio'!$A$8:$B$107,2,FALSE),"Revisar categoria"))</f>
        <v/>
      </c>
      <c r="E70" s="3" t="n"/>
      <c r="F70" s="22" t="n"/>
      <c r="G70" s="23" t="n"/>
      <c r="H70" s="3" t="n"/>
      <c r="I70" s="12">
        <f>IF(A70="","",IF(AND(A70&lt;&gt;"",C70&lt;&gt;"",F70&gt;0),"Conferido","Revisar"))</f>
        <v/>
      </c>
    </row>
    <row r="71">
      <c r="A71" s="21" t="n"/>
      <c r="B71" s="13">
        <f>IF(A71="","",A71-DAY(A71)+1)</f>
        <v/>
      </c>
      <c r="C71" s="3" t="n"/>
      <c r="D71" s="16">
        <f>IF(C71="","",IFERROR(VLOOKUP(C71,'Categorias e Apoio'!$A$8:$B$107,2,FALSE),"Revisar categoria"))</f>
        <v/>
      </c>
      <c r="E71" s="3" t="n"/>
      <c r="F71" s="22" t="n"/>
      <c r="G71" s="23" t="n"/>
      <c r="H71" s="3" t="n"/>
      <c r="I71" s="16">
        <f>IF(A71="","",IF(AND(A71&lt;&gt;"",C71&lt;&gt;"",F71&gt;0),"Conferido","Revisar"))</f>
        <v/>
      </c>
    </row>
    <row r="72">
      <c r="A72" s="21" t="n"/>
      <c r="B72" s="9">
        <f>IF(A72="","",A72-DAY(A72)+1)</f>
        <v/>
      </c>
      <c r="C72" s="3" t="n"/>
      <c r="D72" s="12">
        <f>IF(C72="","",IFERROR(VLOOKUP(C72,'Categorias e Apoio'!$A$8:$B$107,2,FALSE),"Revisar categoria"))</f>
        <v/>
      </c>
      <c r="E72" s="3" t="n"/>
      <c r="F72" s="22" t="n"/>
      <c r="G72" s="23" t="n"/>
      <c r="H72" s="3" t="n"/>
      <c r="I72" s="12">
        <f>IF(A72="","",IF(AND(A72&lt;&gt;"",C72&lt;&gt;"",F72&gt;0),"Conferido","Revisar"))</f>
        <v/>
      </c>
    </row>
    <row r="73">
      <c r="A73" s="21" t="n"/>
      <c r="B73" s="13">
        <f>IF(A73="","",A73-DAY(A73)+1)</f>
        <v/>
      </c>
      <c r="C73" s="3" t="n"/>
      <c r="D73" s="16">
        <f>IF(C73="","",IFERROR(VLOOKUP(C73,'Categorias e Apoio'!$A$8:$B$107,2,FALSE),"Revisar categoria"))</f>
        <v/>
      </c>
      <c r="E73" s="3" t="n"/>
      <c r="F73" s="22" t="n"/>
      <c r="G73" s="23" t="n"/>
      <c r="H73" s="3" t="n"/>
      <c r="I73" s="16">
        <f>IF(A73="","",IF(AND(A73&lt;&gt;"",C73&lt;&gt;"",F73&gt;0),"Conferido","Revisar"))</f>
        <v/>
      </c>
    </row>
    <row r="74">
      <c r="A74" s="21" t="n"/>
      <c r="B74" s="9">
        <f>IF(A74="","",A74-DAY(A74)+1)</f>
        <v/>
      </c>
      <c r="C74" s="3" t="n"/>
      <c r="D74" s="12">
        <f>IF(C74="","",IFERROR(VLOOKUP(C74,'Categorias e Apoio'!$A$8:$B$107,2,FALSE),"Revisar categoria"))</f>
        <v/>
      </c>
      <c r="E74" s="3" t="n"/>
      <c r="F74" s="22" t="n"/>
      <c r="G74" s="23" t="n"/>
      <c r="H74" s="3" t="n"/>
      <c r="I74" s="12">
        <f>IF(A74="","",IF(AND(A74&lt;&gt;"",C74&lt;&gt;"",F74&gt;0),"Conferido","Revisar"))</f>
        <v/>
      </c>
    </row>
    <row r="75">
      <c r="A75" s="21" t="n"/>
      <c r="B75" s="13">
        <f>IF(A75="","",A75-DAY(A75)+1)</f>
        <v/>
      </c>
      <c r="C75" s="3" t="n"/>
      <c r="D75" s="16">
        <f>IF(C75="","",IFERROR(VLOOKUP(C75,'Categorias e Apoio'!$A$8:$B$107,2,FALSE),"Revisar categoria"))</f>
        <v/>
      </c>
      <c r="E75" s="3" t="n"/>
      <c r="F75" s="22" t="n"/>
      <c r="G75" s="23" t="n"/>
      <c r="H75" s="3" t="n"/>
      <c r="I75" s="16">
        <f>IF(A75="","",IF(AND(A75&lt;&gt;"",C75&lt;&gt;"",F75&gt;0),"Conferido","Revisar"))</f>
        <v/>
      </c>
    </row>
    <row r="76">
      <c r="A76" s="21" t="n"/>
      <c r="B76" s="9">
        <f>IF(A76="","",A76-DAY(A76)+1)</f>
        <v/>
      </c>
      <c r="C76" s="3" t="n"/>
      <c r="D76" s="12">
        <f>IF(C76="","",IFERROR(VLOOKUP(C76,'Categorias e Apoio'!$A$8:$B$107,2,FALSE),"Revisar categoria"))</f>
        <v/>
      </c>
      <c r="E76" s="3" t="n"/>
      <c r="F76" s="22" t="n"/>
      <c r="G76" s="23" t="n"/>
      <c r="H76" s="3" t="n"/>
      <c r="I76" s="12">
        <f>IF(A76="","",IF(AND(A76&lt;&gt;"",C76&lt;&gt;"",F76&gt;0),"Conferido","Revisar"))</f>
        <v/>
      </c>
    </row>
    <row r="77">
      <c r="A77" s="21" t="n"/>
      <c r="B77" s="13">
        <f>IF(A77="","",A77-DAY(A77)+1)</f>
        <v/>
      </c>
      <c r="C77" s="3" t="n"/>
      <c r="D77" s="16">
        <f>IF(C77="","",IFERROR(VLOOKUP(C77,'Categorias e Apoio'!$A$8:$B$107,2,FALSE),"Revisar categoria"))</f>
        <v/>
      </c>
      <c r="E77" s="3" t="n"/>
      <c r="F77" s="22" t="n"/>
      <c r="G77" s="23" t="n"/>
      <c r="H77" s="3" t="n"/>
      <c r="I77" s="16">
        <f>IF(A77="","",IF(AND(A77&lt;&gt;"",C77&lt;&gt;"",F77&gt;0),"Conferido","Revisar"))</f>
        <v/>
      </c>
    </row>
    <row r="78">
      <c r="A78" s="21" t="n"/>
      <c r="B78" s="9">
        <f>IF(A78="","",A78-DAY(A78)+1)</f>
        <v/>
      </c>
      <c r="C78" s="3" t="n"/>
      <c r="D78" s="12">
        <f>IF(C78="","",IFERROR(VLOOKUP(C78,'Categorias e Apoio'!$A$8:$B$107,2,FALSE),"Revisar categoria"))</f>
        <v/>
      </c>
      <c r="E78" s="3" t="n"/>
      <c r="F78" s="22" t="n"/>
      <c r="G78" s="23" t="n"/>
      <c r="H78" s="3" t="n"/>
      <c r="I78" s="12">
        <f>IF(A78="","",IF(AND(A78&lt;&gt;"",C78&lt;&gt;"",F78&gt;0),"Conferido","Revisar"))</f>
        <v/>
      </c>
    </row>
    <row r="79">
      <c r="A79" s="21" t="n"/>
      <c r="B79" s="13">
        <f>IF(A79="","",A79-DAY(A79)+1)</f>
        <v/>
      </c>
      <c r="C79" s="3" t="n"/>
      <c r="D79" s="16">
        <f>IF(C79="","",IFERROR(VLOOKUP(C79,'Categorias e Apoio'!$A$8:$B$107,2,FALSE),"Revisar categoria"))</f>
        <v/>
      </c>
      <c r="E79" s="3" t="n"/>
      <c r="F79" s="22" t="n"/>
      <c r="G79" s="23" t="n"/>
      <c r="H79" s="3" t="n"/>
      <c r="I79" s="16">
        <f>IF(A79="","",IF(AND(A79&lt;&gt;"",C79&lt;&gt;"",F79&gt;0),"Conferido","Revisar"))</f>
        <v/>
      </c>
    </row>
    <row r="80">
      <c r="A80" s="21" t="n"/>
      <c r="B80" s="9">
        <f>IF(A80="","",A80-DAY(A80)+1)</f>
        <v/>
      </c>
      <c r="C80" s="3" t="n"/>
      <c r="D80" s="12">
        <f>IF(C80="","",IFERROR(VLOOKUP(C80,'Categorias e Apoio'!$A$8:$B$107,2,FALSE),"Revisar categoria"))</f>
        <v/>
      </c>
      <c r="E80" s="3" t="n"/>
      <c r="F80" s="22" t="n"/>
      <c r="G80" s="23" t="n"/>
      <c r="H80" s="3" t="n"/>
      <c r="I80" s="12">
        <f>IF(A80="","",IF(AND(A80&lt;&gt;"",C80&lt;&gt;"",F80&gt;0),"Conferido","Revisar"))</f>
        <v/>
      </c>
    </row>
    <row r="81">
      <c r="A81" s="21" t="n"/>
      <c r="B81" s="13">
        <f>IF(A81="","",A81-DAY(A81)+1)</f>
        <v/>
      </c>
      <c r="C81" s="3" t="n"/>
      <c r="D81" s="16">
        <f>IF(C81="","",IFERROR(VLOOKUP(C81,'Categorias e Apoio'!$A$8:$B$107,2,FALSE),"Revisar categoria"))</f>
        <v/>
      </c>
      <c r="E81" s="3" t="n"/>
      <c r="F81" s="22" t="n"/>
      <c r="G81" s="23" t="n"/>
      <c r="H81" s="3" t="n"/>
      <c r="I81" s="16">
        <f>IF(A81="","",IF(AND(A81&lt;&gt;"",C81&lt;&gt;"",F81&gt;0),"Conferido","Revisar"))</f>
        <v/>
      </c>
    </row>
    <row r="82">
      <c r="A82" s="21" t="n"/>
      <c r="B82" s="9">
        <f>IF(A82="","",A82-DAY(A82)+1)</f>
        <v/>
      </c>
      <c r="C82" s="3" t="n"/>
      <c r="D82" s="12">
        <f>IF(C82="","",IFERROR(VLOOKUP(C82,'Categorias e Apoio'!$A$8:$B$107,2,FALSE),"Revisar categoria"))</f>
        <v/>
      </c>
      <c r="E82" s="3" t="n"/>
      <c r="F82" s="22" t="n"/>
      <c r="G82" s="23" t="n"/>
      <c r="H82" s="3" t="n"/>
      <c r="I82" s="12">
        <f>IF(A82="","",IF(AND(A82&lt;&gt;"",C82&lt;&gt;"",F82&gt;0),"Conferido","Revisar"))</f>
        <v/>
      </c>
    </row>
    <row r="83">
      <c r="A83" s="21" t="n"/>
      <c r="B83" s="13">
        <f>IF(A83="","",A83-DAY(A83)+1)</f>
        <v/>
      </c>
      <c r="C83" s="3" t="n"/>
      <c r="D83" s="16">
        <f>IF(C83="","",IFERROR(VLOOKUP(C83,'Categorias e Apoio'!$A$8:$B$107,2,FALSE),"Revisar categoria"))</f>
        <v/>
      </c>
      <c r="E83" s="3" t="n"/>
      <c r="F83" s="22" t="n"/>
      <c r="G83" s="23" t="n"/>
      <c r="H83" s="3" t="n"/>
      <c r="I83" s="16">
        <f>IF(A83="","",IF(AND(A83&lt;&gt;"",C83&lt;&gt;"",F83&gt;0),"Conferido","Revisar"))</f>
        <v/>
      </c>
    </row>
    <row r="84">
      <c r="A84" s="21" t="n"/>
      <c r="B84" s="9">
        <f>IF(A84="","",A84-DAY(A84)+1)</f>
        <v/>
      </c>
      <c r="C84" s="3" t="n"/>
      <c r="D84" s="12">
        <f>IF(C84="","",IFERROR(VLOOKUP(C84,'Categorias e Apoio'!$A$8:$B$107,2,FALSE),"Revisar categoria"))</f>
        <v/>
      </c>
      <c r="E84" s="3" t="n"/>
      <c r="F84" s="22" t="n"/>
      <c r="G84" s="23" t="n"/>
      <c r="H84" s="3" t="n"/>
      <c r="I84" s="12">
        <f>IF(A84="","",IF(AND(A84&lt;&gt;"",C84&lt;&gt;"",F84&gt;0),"Conferido","Revisar"))</f>
        <v/>
      </c>
    </row>
    <row r="85">
      <c r="A85" s="21" t="n"/>
      <c r="B85" s="13">
        <f>IF(A85="","",A85-DAY(A85)+1)</f>
        <v/>
      </c>
      <c r="C85" s="3" t="n"/>
      <c r="D85" s="16">
        <f>IF(C85="","",IFERROR(VLOOKUP(C85,'Categorias e Apoio'!$A$8:$B$107,2,FALSE),"Revisar categoria"))</f>
        <v/>
      </c>
      <c r="E85" s="3" t="n"/>
      <c r="F85" s="22" t="n"/>
      <c r="G85" s="23" t="n"/>
      <c r="H85" s="3" t="n"/>
      <c r="I85" s="16">
        <f>IF(A85="","",IF(AND(A85&lt;&gt;"",C85&lt;&gt;"",F85&gt;0),"Conferido","Revisar"))</f>
        <v/>
      </c>
    </row>
    <row r="86">
      <c r="A86" s="21" t="n"/>
      <c r="B86" s="9">
        <f>IF(A86="","",A86-DAY(A86)+1)</f>
        <v/>
      </c>
      <c r="C86" s="3" t="n"/>
      <c r="D86" s="12">
        <f>IF(C86="","",IFERROR(VLOOKUP(C86,'Categorias e Apoio'!$A$8:$B$107,2,FALSE),"Revisar categoria"))</f>
        <v/>
      </c>
      <c r="E86" s="3" t="n"/>
      <c r="F86" s="22" t="n"/>
      <c r="G86" s="23" t="n"/>
      <c r="H86" s="3" t="n"/>
      <c r="I86" s="12">
        <f>IF(A86="","",IF(AND(A86&lt;&gt;"",C86&lt;&gt;"",F86&gt;0),"Conferido","Revisar"))</f>
        <v/>
      </c>
    </row>
    <row r="87">
      <c r="A87" s="21" t="n"/>
      <c r="B87" s="13">
        <f>IF(A87="","",A87-DAY(A87)+1)</f>
        <v/>
      </c>
      <c r="C87" s="3" t="n"/>
      <c r="D87" s="16">
        <f>IF(C87="","",IFERROR(VLOOKUP(C87,'Categorias e Apoio'!$A$8:$B$107,2,FALSE),"Revisar categoria"))</f>
        <v/>
      </c>
      <c r="E87" s="3" t="n"/>
      <c r="F87" s="22" t="n"/>
      <c r="G87" s="23" t="n"/>
      <c r="H87" s="3" t="n"/>
      <c r="I87" s="16">
        <f>IF(A87="","",IF(AND(A87&lt;&gt;"",C87&lt;&gt;"",F87&gt;0),"Conferido","Revisar"))</f>
        <v/>
      </c>
    </row>
    <row r="88">
      <c r="A88" s="21" t="n"/>
      <c r="B88" s="9">
        <f>IF(A88="","",A88-DAY(A88)+1)</f>
        <v/>
      </c>
      <c r="C88" s="3" t="n"/>
      <c r="D88" s="12">
        <f>IF(C88="","",IFERROR(VLOOKUP(C88,'Categorias e Apoio'!$A$8:$B$107,2,FALSE),"Revisar categoria"))</f>
        <v/>
      </c>
      <c r="E88" s="3" t="n"/>
      <c r="F88" s="22" t="n"/>
      <c r="G88" s="23" t="n"/>
      <c r="H88" s="3" t="n"/>
      <c r="I88" s="12">
        <f>IF(A88="","",IF(AND(A88&lt;&gt;"",C88&lt;&gt;"",F88&gt;0),"Conferido","Revisar"))</f>
        <v/>
      </c>
    </row>
    <row r="89">
      <c r="A89" s="21" t="n"/>
      <c r="B89" s="13">
        <f>IF(A89="","",A89-DAY(A89)+1)</f>
        <v/>
      </c>
      <c r="C89" s="3" t="n"/>
      <c r="D89" s="16">
        <f>IF(C89="","",IFERROR(VLOOKUP(C89,'Categorias e Apoio'!$A$8:$B$107,2,FALSE),"Revisar categoria"))</f>
        <v/>
      </c>
      <c r="E89" s="3" t="n"/>
      <c r="F89" s="22" t="n"/>
      <c r="G89" s="23" t="n"/>
      <c r="H89" s="3" t="n"/>
      <c r="I89" s="16">
        <f>IF(A89="","",IF(AND(A89&lt;&gt;"",C89&lt;&gt;"",F89&gt;0),"Conferido","Revisar"))</f>
        <v/>
      </c>
    </row>
    <row r="90">
      <c r="A90" s="21" t="n"/>
      <c r="B90" s="9">
        <f>IF(A90="","",A90-DAY(A90)+1)</f>
        <v/>
      </c>
      <c r="C90" s="3" t="n"/>
      <c r="D90" s="12">
        <f>IF(C90="","",IFERROR(VLOOKUP(C90,'Categorias e Apoio'!$A$8:$B$107,2,FALSE),"Revisar categoria"))</f>
        <v/>
      </c>
      <c r="E90" s="3" t="n"/>
      <c r="F90" s="22" t="n"/>
      <c r="G90" s="23" t="n"/>
      <c r="H90" s="3" t="n"/>
      <c r="I90" s="12">
        <f>IF(A90="","",IF(AND(A90&lt;&gt;"",C90&lt;&gt;"",F90&gt;0),"Conferido","Revisar"))</f>
        <v/>
      </c>
    </row>
    <row r="91">
      <c r="A91" s="21" t="n"/>
      <c r="B91" s="13">
        <f>IF(A91="","",A91-DAY(A91)+1)</f>
        <v/>
      </c>
      <c r="C91" s="3" t="n"/>
      <c r="D91" s="16">
        <f>IF(C91="","",IFERROR(VLOOKUP(C91,'Categorias e Apoio'!$A$8:$B$107,2,FALSE),"Revisar categoria"))</f>
        <v/>
      </c>
      <c r="E91" s="3" t="n"/>
      <c r="F91" s="22" t="n"/>
      <c r="G91" s="23" t="n"/>
      <c r="H91" s="3" t="n"/>
      <c r="I91" s="16">
        <f>IF(A91="","",IF(AND(A91&lt;&gt;"",C91&lt;&gt;"",F91&gt;0),"Conferido","Revisar"))</f>
        <v/>
      </c>
    </row>
    <row r="92">
      <c r="A92" s="21" t="n"/>
      <c r="B92" s="9">
        <f>IF(A92="","",A92-DAY(A92)+1)</f>
        <v/>
      </c>
      <c r="C92" s="3" t="n"/>
      <c r="D92" s="12">
        <f>IF(C92="","",IFERROR(VLOOKUP(C92,'Categorias e Apoio'!$A$8:$B$107,2,FALSE),"Revisar categoria"))</f>
        <v/>
      </c>
      <c r="E92" s="3" t="n"/>
      <c r="F92" s="22" t="n"/>
      <c r="G92" s="23" t="n"/>
      <c r="H92" s="3" t="n"/>
      <c r="I92" s="12">
        <f>IF(A92="","",IF(AND(A92&lt;&gt;"",C92&lt;&gt;"",F92&gt;0),"Conferido","Revisar"))</f>
        <v/>
      </c>
    </row>
    <row r="93">
      <c r="A93" s="21" t="n"/>
      <c r="B93" s="13">
        <f>IF(A93="","",A93-DAY(A93)+1)</f>
        <v/>
      </c>
      <c r="C93" s="3" t="n"/>
      <c r="D93" s="16">
        <f>IF(C93="","",IFERROR(VLOOKUP(C93,'Categorias e Apoio'!$A$8:$B$107,2,FALSE),"Revisar categoria"))</f>
        <v/>
      </c>
      <c r="E93" s="3" t="n"/>
      <c r="F93" s="22" t="n"/>
      <c r="G93" s="23" t="n"/>
      <c r="H93" s="3" t="n"/>
      <c r="I93" s="16">
        <f>IF(A93="","",IF(AND(A93&lt;&gt;"",C93&lt;&gt;"",F93&gt;0),"Conferido","Revisar"))</f>
        <v/>
      </c>
    </row>
    <row r="94">
      <c r="A94" s="21" t="n"/>
      <c r="B94" s="9">
        <f>IF(A94="","",A94-DAY(A94)+1)</f>
        <v/>
      </c>
      <c r="C94" s="3" t="n"/>
      <c r="D94" s="12">
        <f>IF(C94="","",IFERROR(VLOOKUP(C94,'Categorias e Apoio'!$A$8:$B$107,2,FALSE),"Revisar categoria"))</f>
        <v/>
      </c>
      <c r="E94" s="3" t="n"/>
      <c r="F94" s="22" t="n"/>
      <c r="G94" s="23" t="n"/>
      <c r="H94" s="3" t="n"/>
      <c r="I94" s="12">
        <f>IF(A94="","",IF(AND(A94&lt;&gt;"",C94&lt;&gt;"",F94&gt;0),"Conferido","Revisar"))</f>
        <v/>
      </c>
    </row>
    <row r="95">
      <c r="A95" s="21" t="n"/>
      <c r="B95" s="13">
        <f>IF(A95="","",A95-DAY(A95)+1)</f>
        <v/>
      </c>
      <c r="C95" s="3" t="n"/>
      <c r="D95" s="16">
        <f>IF(C95="","",IFERROR(VLOOKUP(C95,'Categorias e Apoio'!$A$8:$B$107,2,FALSE),"Revisar categoria"))</f>
        <v/>
      </c>
      <c r="E95" s="3" t="n"/>
      <c r="F95" s="22" t="n"/>
      <c r="G95" s="23" t="n"/>
      <c r="H95" s="3" t="n"/>
      <c r="I95" s="16">
        <f>IF(A95="","",IF(AND(A95&lt;&gt;"",C95&lt;&gt;"",F95&gt;0),"Conferido","Revisar"))</f>
        <v/>
      </c>
    </row>
    <row r="96">
      <c r="A96" s="21" t="n"/>
      <c r="B96" s="9">
        <f>IF(A96="","",A96-DAY(A96)+1)</f>
        <v/>
      </c>
      <c r="C96" s="3" t="n"/>
      <c r="D96" s="12">
        <f>IF(C96="","",IFERROR(VLOOKUP(C96,'Categorias e Apoio'!$A$8:$B$107,2,FALSE),"Revisar categoria"))</f>
        <v/>
      </c>
      <c r="E96" s="3" t="n"/>
      <c r="F96" s="22" t="n"/>
      <c r="G96" s="23" t="n"/>
      <c r="H96" s="3" t="n"/>
      <c r="I96" s="12">
        <f>IF(A96="","",IF(AND(A96&lt;&gt;"",C96&lt;&gt;"",F96&gt;0),"Conferido","Revisar"))</f>
        <v/>
      </c>
    </row>
    <row r="97">
      <c r="A97" s="21" t="n"/>
      <c r="B97" s="13">
        <f>IF(A97="","",A97-DAY(A97)+1)</f>
        <v/>
      </c>
      <c r="C97" s="3" t="n"/>
      <c r="D97" s="16">
        <f>IF(C97="","",IFERROR(VLOOKUP(C97,'Categorias e Apoio'!$A$8:$B$107,2,FALSE),"Revisar categoria"))</f>
        <v/>
      </c>
      <c r="E97" s="3" t="n"/>
      <c r="F97" s="22" t="n"/>
      <c r="G97" s="23" t="n"/>
      <c r="H97" s="3" t="n"/>
      <c r="I97" s="16">
        <f>IF(A97="","",IF(AND(A97&lt;&gt;"",C97&lt;&gt;"",F97&gt;0),"Conferido","Revisar"))</f>
        <v/>
      </c>
    </row>
    <row r="98">
      <c r="A98" s="21" t="n"/>
      <c r="B98" s="9">
        <f>IF(A98="","",A98-DAY(A98)+1)</f>
        <v/>
      </c>
      <c r="C98" s="3" t="n"/>
      <c r="D98" s="12">
        <f>IF(C98="","",IFERROR(VLOOKUP(C98,'Categorias e Apoio'!$A$8:$B$107,2,FALSE),"Revisar categoria"))</f>
        <v/>
      </c>
      <c r="E98" s="3" t="n"/>
      <c r="F98" s="22" t="n"/>
      <c r="G98" s="23" t="n"/>
      <c r="H98" s="3" t="n"/>
      <c r="I98" s="12">
        <f>IF(A98="","",IF(AND(A98&lt;&gt;"",C98&lt;&gt;"",F98&gt;0),"Conferido","Revisar"))</f>
        <v/>
      </c>
    </row>
    <row r="99">
      <c r="A99" s="21" t="n"/>
      <c r="B99" s="13">
        <f>IF(A99="","",A99-DAY(A99)+1)</f>
        <v/>
      </c>
      <c r="C99" s="3" t="n"/>
      <c r="D99" s="16">
        <f>IF(C99="","",IFERROR(VLOOKUP(C99,'Categorias e Apoio'!$A$8:$B$107,2,FALSE),"Revisar categoria"))</f>
        <v/>
      </c>
      <c r="E99" s="3" t="n"/>
      <c r="F99" s="22" t="n"/>
      <c r="G99" s="23" t="n"/>
      <c r="H99" s="3" t="n"/>
      <c r="I99" s="16">
        <f>IF(A99="","",IF(AND(A99&lt;&gt;"",C99&lt;&gt;"",F99&gt;0),"Conferido","Revisar"))</f>
        <v/>
      </c>
    </row>
    <row r="100">
      <c r="A100" s="21" t="n"/>
      <c r="B100" s="9">
        <f>IF(A100="","",A100-DAY(A100)+1)</f>
        <v/>
      </c>
      <c r="C100" s="3" t="n"/>
      <c r="D100" s="12">
        <f>IF(C100="","",IFERROR(VLOOKUP(C100,'Categorias e Apoio'!$A$8:$B$107,2,FALSE),"Revisar categoria"))</f>
        <v/>
      </c>
      <c r="E100" s="3" t="n"/>
      <c r="F100" s="22" t="n"/>
      <c r="G100" s="23" t="n"/>
      <c r="H100" s="3" t="n"/>
      <c r="I100" s="12">
        <f>IF(A100="","",IF(AND(A100&lt;&gt;"",C100&lt;&gt;"",F100&gt;0),"Conferido","Revisar"))</f>
        <v/>
      </c>
    </row>
    <row r="101">
      <c r="A101" s="21" t="n"/>
      <c r="B101" s="13">
        <f>IF(A101="","",A101-DAY(A101)+1)</f>
        <v/>
      </c>
      <c r="C101" s="3" t="n"/>
      <c r="D101" s="16">
        <f>IF(C101="","",IFERROR(VLOOKUP(C101,'Categorias e Apoio'!$A$8:$B$107,2,FALSE),"Revisar categoria"))</f>
        <v/>
      </c>
      <c r="E101" s="3" t="n"/>
      <c r="F101" s="22" t="n"/>
      <c r="G101" s="23" t="n"/>
      <c r="H101" s="3" t="n"/>
      <c r="I101" s="16">
        <f>IF(A101="","",IF(AND(A101&lt;&gt;"",C101&lt;&gt;"",F101&gt;0),"Conferido","Revisar"))</f>
        <v/>
      </c>
    </row>
    <row r="102">
      <c r="A102" s="21" t="n"/>
      <c r="B102" s="9">
        <f>IF(A102="","",A102-DAY(A102)+1)</f>
        <v/>
      </c>
      <c r="C102" s="3" t="n"/>
      <c r="D102" s="12">
        <f>IF(C102="","",IFERROR(VLOOKUP(C102,'Categorias e Apoio'!$A$8:$B$107,2,FALSE),"Revisar categoria"))</f>
        <v/>
      </c>
      <c r="E102" s="3" t="n"/>
      <c r="F102" s="22" t="n"/>
      <c r="G102" s="23" t="n"/>
      <c r="H102" s="3" t="n"/>
      <c r="I102" s="12">
        <f>IF(A102="","",IF(AND(A102&lt;&gt;"",C102&lt;&gt;"",F102&gt;0),"Conferido","Revisar"))</f>
        <v/>
      </c>
    </row>
    <row r="103">
      <c r="A103" s="21" t="n"/>
      <c r="B103" s="13">
        <f>IF(A103="","",A103-DAY(A103)+1)</f>
        <v/>
      </c>
      <c r="C103" s="3" t="n"/>
      <c r="D103" s="16">
        <f>IF(C103="","",IFERROR(VLOOKUP(C103,'Categorias e Apoio'!$A$8:$B$107,2,FALSE),"Revisar categoria"))</f>
        <v/>
      </c>
      <c r="E103" s="3" t="n"/>
      <c r="F103" s="22" t="n"/>
      <c r="G103" s="23" t="n"/>
      <c r="H103" s="3" t="n"/>
      <c r="I103" s="16">
        <f>IF(A103="","",IF(AND(A103&lt;&gt;"",C103&lt;&gt;"",F103&gt;0),"Conferido","Revisar"))</f>
        <v/>
      </c>
    </row>
    <row r="104">
      <c r="A104" s="21" t="n"/>
      <c r="B104" s="9">
        <f>IF(A104="","",A104-DAY(A104)+1)</f>
        <v/>
      </c>
      <c r="C104" s="3" t="n"/>
      <c r="D104" s="12">
        <f>IF(C104="","",IFERROR(VLOOKUP(C104,'Categorias e Apoio'!$A$8:$B$107,2,FALSE),"Revisar categoria"))</f>
        <v/>
      </c>
      <c r="E104" s="3" t="n"/>
      <c r="F104" s="22" t="n"/>
      <c r="G104" s="23" t="n"/>
      <c r="H104" s="3" t="n"/>
      <c r="I104" s="12">
        <f>IF(A104="","",IF(AND(A104&lt;&gt;"",C104&lt;&gt;"",F104&gt;0),"Conferido","Revisar"))</f>
        <v/>
      </c>
    </row>
    <row r="105">
      <c r="A105" s="21" t="n"/>
      <c r="B105" s="13">
        <f>IF(A105="","",A105-DAY(A105)+1)</f>
        <v/>
      </c>
      <c r="C105" s="3" t="n"/>
      <c r="D105" s="16">
        <f>IF(C105="","",IFERROR(VLOOKUP(C105,'Categorias e Apoio'!$A$8:$B$107,2,FALSE),"Revisar categoria"))</f>
        <v/>
      </c>
      <c r="E105" s="3" t="n"/>
      <c r="F105" s="22" t="n"/>
      <c r="G105" s="23" t="n"/>
      <c r="H105" s="3" t="n"/>
      <c r="I105" s="16">
        <f>IF(A105="","",IF(AND(A105&lt;&gt;"",C105&lt;&gt;"",F105&gt;0),"Conferido","Revisar"))</f>
        <v/>
      </c>
    </row>
    <row r="106">
      <c r="A106" s="21" t="n"/>
      <c r="B106" s="9">
        <f>IF(A106="","",A106-DAY(A106)+1)</f>
        <v/>
      </c>
      <c r="C106" s="3" t="n"/>
      <c r="D106" s="12">
        <f>IF(C106="","",IFERROR(VLOOKUP(C106,'Categorias e Apoio'!$A$8:$B$107,2,FALSE),"Revisar categoria"))</f>
        <v/>
      </c>
      <c r="E106" s="3" t="n"/>
      <c r="F106" s="22" t="n"/>
      <c r="G106" s="23" t="n"/>
      <c r="H106" s="3" t="n"/>
      <c r="I106" s="12">
        <f>IF(A106="","",IF(AND(A106&lt;&gt;"",C106&lt;&gt;"",F106&gt;0),"Conferido","Revisar"))</f>
        <v/>
      </c>
    </row>
    <row r="107">
      <c r="A107" s="21" t="n"/>
      <c r="B107" s="13">
        <f>IF(A107="","",A107-DAY(A107)+1)</f>
        <v/>
      </c>
      <c r="C107" s="3" t="n"/>
      <c r="D107" s="16">
        <f>IF(C107="","",IFERROR(VLOOKUP(C107,'Categorias e Apoio'!$A$8:$B$107,2,FALSE),"Revisar categoria"))</f>
        <v/>
      </c>
      <c r="E107" s="3" t="n"/>
      <c r="F107" s="22" t="n"/>
      <c r="G107" s="23" t="n"/>
      <c r="H107" s="3" t="n"/>
      <c r="I107" s="16">
        <f>IF(A107="","",IF(AND(A107&lt;&gt;"",C107&lt;&gt;"",F107&gt;0),"Conferido","Revisar"))</f>
        <v/>
      </c>
    </row>
  </sheetData>
  <autoFilter ref="A7:I107"/>
  <mergeCells count="1">
    <mergeCell ref="A1:I1"/>
  </mergeCells>
  <conditionalFormatting sqref="I8:I107">
    <cfRule type="expression" priority="1" dxfId="1" stopIfTrue="1">
      <formula>$I8="Revisar"</formula>
    </cfRule>
  </conditionalFormatting>
  <dataValidations count="4">
    <dataValidation sqref="C8:C107" showErrorMessage="1" showInputMessage="1" allowBlank="1" type="list">
      <formula1>'Categorias e Apoio'!$A$8:$A$107</formula1>
    </dataValidation>
    <dataValidation sqref="D8:D107" showErrorMessage="1" showInputMessage="1" allowBlank="1" type="list">
      <formula1>"Receita,Custo variável,Despesa fixa,DAS/tributo,Outras despesas"</formula1>
    </dataValidation>
    <dataValidation sqref="G8:G107" showErrorMessage="1" showInputMessage="1" allowBlank="1" type="list">
      <formula1>"Pix,Dinheiro,Cartão de débito,Cartão de crédito,Boleto,Transferência bancária"</formula1>
    </dataValidation>
    <dataValidation sqref="F8:F107" showErrorMessage="1" showInputMessage="1" allowBlank="1" type="decimal" operator="greaterThan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23" customWidth="1" min="4" max="4"/>
    <col width="20" customWidth="1" min="5" max="5"/>
  </cols>
  <sheetData>
    <row r="1" ht="26" customHeight="1">
      <c r="A1" s="1" t="inlineStr">
        <is>
          <t>Categorias e Apoio</t>
        </is>
      </c>
    </row>
    <row r="3">
      <c r="A3" s="2" t="inlineStr">
        <is>
          <t>Lançamentos a revisar</t>
        </is>
      </c>
      <c r="B3" s="6">
        <f>COUNTIF('Lançamentos'!$I$8:$I$107,"Revisar")</f>
        <v/>
      </c>
      <c r="D3" s="2" t="inlineStr">
        <is>
          <t>Receitas registradas</t>
        </is>
      </c>
      <c r="E3" s="5">
        <f>SUMIF('Lançamentos'!$D$8:$D$107,"Receita",'Lançamentos'!$F$8:$F$107)</f>
        <v/>
      </c>
    </row>
    <row r="5">
      <c r="A5" s="20" t="inlineStr">
        <is>
          <t>Cadastre ou ajuste categorias para manter os lançamentos padronizados.</t>
        </is>
      </c>
    </row>
    <row r="7">
      <c r="A7" s="8" t="inlineStr">
        <is>
          <t>Categoria</t>
        </is>
      </c>
      <c r="B7" s="8" t="inlineStr">
        <is>
          <t>Tipo padrão</t>
        </is>
      </c>
    </row>
    <row r="8">
      <c r="A8" s="3" t="inlineStr">
        <is>
          <t>Vendas</t>
        </is>
      </c>
      <c r="B8" s="3" t="inlineStr">
        <is>
          <t>Receita</t>
        </is>
      </c>
    </row>
    <row r="9">
      <c r="A9" s="3" t="inlineStr">
        <is>
          <t>Serviços</t>
        </is>
      </c>
      <c r="B9" s="3" t="inlineStr">
        <is>
          <t>Receita</t>
        </is>
      </c>
    </row>
    <row r="10">
      <c r="A10" s="3" t="inlineStr">
        <is>
          <t>Custo de mercadoria</t>
        </is>
      </c>
      <c r="B10" s="3" t="inlineStr">
        <is>
          <t>Custo variável</t>
        </is>
      </c>
    </row>
    <row r="11">
      <c r="A11" s="3" t="inlineStr">
        <is>
          <t>Embalagens</t>
        </is>
      </c>
      <c r="B11" s="3" t="inlineStr">
        <is>
          <t>Custo variável</t>
        </is>
      </c>
    </row>
    <row r="12">
      <c r="A12" s="3" t="inlineStr">
        <is>
          <t>Aluguel</t>
        </is>
      </c>
      <c r="B12" s="3" t="inlineStr">
        <is>
          <t>Despesa fixa</t>
        </is>
      </c>
    </row>
    <row r="13">
      <c r="A13" s="3" t="inlineStr">
        <is>
          <t>Marketing</t>
        </is>
      </c>
      <c r="B13" s="3" t="inlineStr">
        <is>
          <t>Outras despesas</t>
        </is>
      </c>
    </row>
    <row r="14">
      <c r="A14" s="3" t="inlineStr">
        <is>
          <t>Frete</t>
        </is>
      </c>
      <c r="B14" s="3" t="inlineStr">
        <is>
          <t>Outras despesas</t>
        </is>
      </c>
    </row>
    <row r="15">
      <c r="A15" s="3" t="inlineStr">
        <is>
          <t>DAS/tributo</t>
        </is>
      </c>
      <c r="B15" s="3" t="inlineStr">
        <is>
          <t>DAS/tributo</t>
        </is>
      </c>
    </row>
    <row r="16">
      <c r="A16" s="3" t="n"/>
      <c r="B16" s="3" t="n"/>
    </row>
    <row r="17">
      <c r="A17" s="3" t="n"/>
      <c r="B17" s="3" t="n"/>
    </row>
    <row r="18">
      <c r="A18" s="3" t="n"/>
      <c r="B18" s="3" t="n"/>
    </row>
    <row r="19">
      <c r="A19" s="3" t="n"/>
      <c r="B19" s="3" t="n"/>
    </row>
    <row r="20">
      <c r="A20" s="3" t="n"/>
      <c r="B20" s="3" t="n"/>
    </row>
    <row r="21">
      <c r="A21" s="3" t="n"/>
      <c r="B21" s="3" t="n"/>
    </row>
    <row r="22">
      <c r="A22" s="3" t="n"/>
      <c r="B22" s="3" t="n"/>
    </row>
    <row r="23">
      <c r="A23" s="3" t="n"/>
      <c r="B23" s="3" t="n"/>
    </row>
    <row r="24">
      <c r="A24" s="3" t="n"/>
      <c r="B24" s="3" t="n"/>
    </row>
    <row r="25">
      <c r="A25" s="3" t="n"/>
      <c r="B25" s="3" t="n"/>
    </row>
    <row r="26">
      <c r="A26" s="3" t="n"/>
      <c r="B26" s="3" t="n"/>
    </row>
    <row r="27">
      <c r="A27" s="3" t="n"/>
      <c r="B27" s="3" t="n"/>
    </row>
    <row r="28">
      <c r="A28" s="3" t="n"/>
      <c r="B28" s="3" t="n"/>
    </row>
    <row r="29">
      <c r="A29" s="3" t="n"/>
      <c r="B29" s="3" t="n"/>
    </row>
    <row r="30">
      <c r="A30" s="3" t="n"/>
      <c r="B30" s="3" t="n"/>
    </row>
    <row r="31">
      <c r="A31" s="3" t="n"/>
      <c r="B31" s="3" t="n"/>
    </row>
    <row r="32">
      <c r="A32" s="3" t="n"/>
      <c r="B32" s="3" t="n"/>
    </row>
    <row r="33">
      <c r="A33" s="3" t="n"/>
      <c r="B33" s="3" t="n"/>
    </row>
    <row r="34">
      <c r="A34" s="3" t="n"/>
      <c r="B34" s="3" t="n"/>
    </row>
    <row r="35">
      <c r="A35" s="3" t="n"/>
      <c r="B35" s="3" t="n"/>
    </row>
    <row r="36">
      <c r="A36" s="3" t="n"/>
      <c r="B36" s="3" t="n"/>
    </row>
    <row r="37">
      <c r="A37" s="3" t="n"/>
      <c r="B37" s="3" t="n"/>
    </row>
    <row r="38">
      <c r="A38" s="3" t="n"/>
      <c r="B38" s="3" t="n"/>
    </row>
    <row r="39">
      <c r="A39" s="3" t="n"/>
      <c r="B39" s="3" t="n"/>
    </row>
    <row r="40">
      <c r="A40" s="3" t="n"/>
      <c r="B40" s="3" t="n"/>
    </row>
    <row r="41">
      <c r="A41" s="3" t="n"/>
      <c r="B41" s="3" t="n"/>
    </row>
    <row r="42">
      <c r="A42" s="3" t="n"/>
      <c r="B42" s="3" t="n"/>
    </row>
    <row r="43">
      <c r="A43" s="3" t="n"/>
      <c r="B43" s="3" t="n"/>
    </row>
    <row r="44">
      <c r="A44" s="3" t="n"/>
      <c r="B44" s="3" t="n"/>
    </row>
    <row r="45">
      <c r="A45" s="3" t="n"/>
      <c r="B45" s="3" t="n"/>
    </row>
    <row r="46">
      <c r="A46" s="3" t="n"/>
      <c r="B46" s="3" t="n"/>
    </row>
    <row r="47">
      <c r="A47" s="3" t="n"/>
      <c r="B47" s="3" t="n"/>
    </row>
    <row r="48">
      <c r="A48" s="3" t="n"/>
      <c r="B48" s="3" t="n"/>
    </row>
    <row r="49">
      <c r="A49" s="3" t="n"/>
      <c r="B49" s="3" t="n"/>
    </row>
    <row r="50">
      <c r="A50" s="3" t="n"/>
      <c r="B50" s="3" t="n"/>
    </row>
    <row r="51">
      <c r="A51" s="3" t="n"/>
      <c r="B51" s="3" t="n"/>
    </row>
    <row r="52">
      <c r="A52" s="3" t="n"/>
      <c r="B52" s="3" t="n"/>
    </row>
    <row r="53">
      <c r="A53" s="3" t="n"/>
      <c r="B53" s="3" t="n"/>
    </row>
    <row r="54">
      <c r="A54" s="3" t="n"/>
      <c r="B54" s="3" t="n"/>
    </row>
    <row r="55">
      <c r="A55" s="3" t="n"/>
      <c r="B55" s="3" t="n"/>
    </row>
    <row r="56">
      <c r="A56" s="3" t="n"/>
      <c r="B56" s="3" t="n"/>
    </row>
    <row r="57">
      <c r="A57" s="3" t="n"/>
      <c r="B57" s="3" t="n"/>
    </row>
    <row r="58">
      <c r="A58" s="3" t="n"/>
      <c r="B58" s="3" t="n"/>
    </row>
    <row r="59">
      <c r="A59" s="3" t="n"/>
      <c r="B59" s="3" t="n"/>
    </row>
    <row r="60">
      <c r="A60" s="3" t="n"/>
      <c r="B60" s="3" t="n"/>
    </row>
    <row r="61">
      <c r="A61" s="3" t="n"/>
      <c r="B61" s="3" t="n"/>
    </row>
    <row r="62">
      <c r="A62" s="3" t="n"/>
      <c r="B62" s="3" t="n"/>
    </row>
    <row r="63">
      <c r="A63" s="3" t="n"/>
      <c r="B63" s="3" t="n"/>
    </row>
    <row r="64">
      <c r="A64" s="3" t="n"/>
      <c r="B64" s="3" t="n"/>
    </row>
    <row r="65">
      <c r="A65" s="3" t="n"/>
      <c r="B65" s="3" t="n"/>
    </row>
    <row r="66">
      <c r="A66" s="3" t="n"/>
      <c r="B66" s="3" t="n"/>
    </row>
    <row r="67">
      <c r="A67" s="3" t="n"/>
      <c r="B67" s="3" t="n"/>
    </row>
    <row r="68">
      <c r="A68" s="3" t="n"/>
      <c r="B68" s="3" t="n"/>
    </row>
    <row r="69">
      <c r="A69" s="3" t="n"/>
      <c r="B69" s="3" t="n"/>
    </row>
    <row r="70">
      <c r="A70" s="3" t="n"/>
      <c r="B70" s="3" t="n"/>
    </row>
    <row r="71">
      <c r="A71" s="3" t="n"/>
      <c r="B71" s="3" t="n"/>
    </row>
    <row r="72">
      <c r="A72" s="3" t="n"/>
      <c r="B72" s="3" t="n"/>
    </row>
    <row r="73">
      <c r="A73" s="3" t="n"/>
      <c r="B73" s="3" t="n"/>
    </row>
    <row r="74">
      <c r="A74" s="3" t="n"/>
      <c r="B74" s="3" t="n"/>
    </row>
    <row r="75">
      <c r="A75" s="3" t="n"/>
      <c r="B75" s="3" t="n"/>
    </row>
    <row r="76">
      <c r="A76" s="3" t="n"/>
      <c r="B76" s="3" t="n"/>
    </row>
    <row r="77">
      <c r="A77" s="3" t="n"/>
      <c r="B77" s="3" t="n"/>
    </row>
    <row r="78">
      <c r="A78" s="3" t="n"/>
      <c r="B78" s="3" t="n"/>
    </row>
    <row r="79">
      <c r="A79" s="3" t="n"/>
      <c r="B79" s="3" t="n"/>
    </row>
    <row r="80">
      <c r="A80" s="3" t="n"/>
      <c r="B80" s="3" t="n"/>
    </row>
    <row r="81">
      <c r="A81" s="3" t="n"/>
      <c r="B81" s="3" t="n"/>
    </row>
    <row r="82">
      <c r="A82" s="3" t="n"/>
      <c r="B82" s="3" t="n"/>
    </row>
    <row r="83">
      <c r="A83" s="3" t="n"/>
      <c r="B83" s="3" t="n"/>
    </row>
    <row r="84">
      <c r="A84" s="3" t="n"/>
      <c r="B84" s="3" t="n"/>
    </row>
    <row r="85">
      <c r="A85" s="3" t="n"/>
      <c r="B85" s="3" t="n"/>
    </row>
    <row r="86">
      <c r="A86" s="3" t="n"/>
      <c r="B86" s="3" t="n"/>
    </row>
    <row r="87">
      <c r="A87" s="3" t="n"/>
      <c r="B87" s="3" t="n"/>
    </row>
    <row r="88">
      <c r="A88" s="3" t="n"/>
      <c r="B88" s="3" t="n"/>
    </row>
    <row r="89">
      <c r="A89" s="3" t="n"/>
      <c r="B89" s="3" t="n"/>
    </row>
    <row r="90">
      <c r="A90" s="3" t="n"/>
      <c r="B90" s="3" t="n"/>
    </row>
    <row r="91">
      <c r="A91" s="3" t="n"/>
      <c r="B91" s="3" t="n"/>
    </row>
    <row r="92">
      <c r="A92" s="3" t="n"/>
      <c r="B92" s="3" t="n"/>
    </row>
    <row r="93">
      <c r="A93" s="3" t="n"/>
      <c r="B93" s="3" t="n"/>
    </row>
    <row r="94">
      <c r="A94" s="3" t="n"/>
      <c r="B94" s="3" t="n"/>
    </row>
    <row r="95">
      <c r="A95" s="3" t="n"/>
      <c r="B95" s="3" t="n"/>
    </row>
    <row r="96">
      <c r="A96" s="3" t="n"/>
      <c r="B96" s="3" t="n"/>
    </row>
    <row r="97">
      <c r="A97" s="3" t="n"/>
      <c r="B97" s="3" t="n"/>
    </row>
    <row r="98">
      <c r="A98" s="3" t="n"/>
      <c r="B98" s="3" t="n"/>
    </row>
    <row r="99">
      <c r="A99" s="3" t="n"/>
      <c r="B99" s="3" t="n"/>
    </row>
    <row r="100">
      <c r="A100" s="3" t="n"/>
      <c r="B100" s="3" t="n"/>
    </row>
    <row r="101">
      <c r="A101" s="3" t="n"/>
      <c r="B101" s="3" t="n"/>
    </row>
    <row r="102">
      <c r="A102" s="3" t="n"/>
      <c r="B102" s="3" t="n"/>
    </row>
    <row r="103">
      <c r="A103" s="3" t="n"/>
      <c r="B103" s="3" t="n"/>
    </row>
    <row r="104">
      <c r="A104" s="3" t="n"/>
      <c r="B104" s="3" t="n"/>
    </row>
    <row r="105">
      <c r="A105" s="3" t="n"/>
      <c r="B105" s="3" t="n"/>
    </row>
    <row r="106">
      <c r="A106" s="3" t="n"/>
      <c r="B106" s="3" t="n"/>
    </row>
    <row r="107">
      <c r="A107" s="3" t="n"/>
      <c r="B107" s="3" t="n"/>
    </row>
  </sheetData>
  <autoFilter ref="A7:B107"/>
  <mergeCells count="1">
    <mergeCell ref="A1:E1"/>
  </mergeCells>
  <dataValidations count="1">
    <dataValidation sqref="B8:B107" showErrorMessage="1" showInputMessage="1" allowBlank="1" type="list">
      <formula1>"Receita,Custo variável,Despesa fixa,DAS/tributo,Outras despesas"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 ht="26" customHeight="1">
      <c r="A1" s="1" t="inlineStr">
        <is>
          <t>Instruções de Uso — Planilha de Lucro</t>
        </is>
      </c>
    </row>
    <row r="3" ht="24" customHeight="1">
      <c r="A3" s="24" t="inlineStr">
        <is>
          <t>Como utilizar</t>
        </is>
      </c>
    </row>
    <row r="4" ht="24" customHeight="1">
      <c r="A4" s="20" t="inlineStr">
        <is>
          <t>1. Preencha os dados do negócio, CNPJ e mês de referência na aba Apuração de Lucro.</t>
        </is>
      </c>
    </row>
    <row r="5" ht="24" customHeight="1">
      <c r="A5" s="25" t="inlineStr">
        <is>
          <t>2. Registre cada entrada e saída na aba Lançamentos. Use somente valores positivos; o tipo identifica a natureza financeira.</t>
        </is>
      </c>
    </row>
    <row r="6" ht="24" customHeight="1">
      <c r="A6" s="20" t="inlineStr">
        <is>
          <t>3. As células amarelas são editáveis. Mês, tipo padrão e conferência possuem cálculo automático.</t>
        </is>
      </c>
    </row>
    <row r="7" ht="24" customHeight="1">
      <c r="A7" s="25" t="inlineStr">
        <is>
          <t>4. Revise os itens marcados como Revisar e mantenha documentos, notas fiscais e observações vinculados aos lançamentos.</t>
        </is>
      </c>
    </row>
    <row r="8" ht="24" customHeight="1">
      <c r="A8" s="20" t="inlineStr">
        <is>
          <t>5. A aba Apuração de Lucro consolida receitas, custos, despesas, tributos, lucro operacional e margem por mês.</t>
        </is>
      </c>
    </row>
    <row r="9" ht="24" customHeight="1">
      <c r="A9" s="25" t="inlineStr">
        <is>
          <t>6. O gráfico compara receita bruta, custo total e lucro operacional para apoiar decisões de preço e redução de gastos.</t>
        </is>
      </c>
    </row>
    <row r="10" ht="24" customHeight="1"/>
    <row r="11" ht="24" customHeight="1">
      <c r="A11" s="24" t="inlineStr">
        <is>
          <t>Colunas da aba Lançamentos</t>
        </is>
      </c>
    </row>
    <row r="12" ht="24" customHeight="1">
      <c r="A12" s="20" t="inlineStr">
        <is>
          <t>Data: data efetiva do lançamento.</t>
        </is>
      </c>
    </row>
    <row r="13" ht="24" customHeight="1">
      <c r="A13" s="25" t="inlineStr">
        <is>
          <t>Categoria: classificação padronizada conforme a aba Categorias e Apoio.</t>
        </is>
      </c>
    </row>
    <row r="14" ht="24" customHeight="1">
      <c r="A14" s="20" t="inlineStr">
        <is>
          <t>Tipo: sugestão automática baseada na categoria; confirme antes de fechar o período.</t>
        </is>
      </c>
    </row>
    <row r="15" ht="24" customHeight="1">
      <c r="A15" s="25" t="inlineStr">
        <is>
          <t>Descrição, valor, forma de pagamento e documento: dados para auditoria e controle de caixa.</t>
        </is>
      </c>
    </row>
    <row r="16" ht="24" customHeight="1">
      <c r="A16" s="20" t="inlineStr">
        <is>
          <t>Conferência: indica se data, categoria e valor foram preenchidos corretamente.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2026-09-11T13:54:43Z</dcterms:created>
  <dcterms:modified xmlns:dcterms="http://purl.org/dc/terms/" xmlns:xsi="http://www.w3.org/2001/XMLSchema-instance" xsi:type="dcterms:W3CDTF">2026-09-11T13:54:43Z</dcterms:modified>
</cp:coreProperties>
</file>