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çamento" sheetId="1" state="visible" r:id="rId1"/>
    <sheet xmlns:r="http://schemas.openxmlformats.org/officeDocument/2006/relationships" name="Custos e Materiais" sheetId="2" state="visible" r:id="rId2"/>
    <sheet xmlns:r="http://schemas.openxmlformats.org/officeDocument/2006/relationships" name="Resumo e Indicadores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AAAA"/>
    <numFmt numFmtId="166" formatCode="#.##0"/>
    <numFmt numFmtId="167" formatCode="R$ #.##0,00"/>
    <numFmt numFmtId="168" formatCode="0,0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10"/>
    </font>
  </fonts>
  <fills count="7">
    <fill>
      <patternFill/>
    </fill>
    <fill>
      <patternFill patternType="gray125"/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165" fontId="3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6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right" vertical="center"/>
    </xf>
    <xf numFmtId="167" fontId="3" fillId="2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168" fontId="3" fillId="2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7" fontId="3" fillId="5" borderId="1" applyAlignment="1" pivotButton="0" quotePrefix="0" xfId="0">
      <alignment horizontal="right" vertical="center"/>
    </xf>
    <xf numFmtId="168" fontId="3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/>
    </xf>
    <xf numFmtId="0" fontId="0" fillId="6" borderId="1" pivotButton="0" quotePrefix="0" xfId="0"/>
    <xf numFmtId="167" fontId="5" fillId="6" borderId="1" applyAlignment="1" pivotButton="0" quotePrefix="0" xfId="0">
      <alignment horizontal="right" vertical="center"/>
    </xf>
    <xf numFmtId="168" fontId="5" fillId="6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166" fontId="3" fillId="5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left" vertical="center"/>
    </xf>
    <xf numFmtId="0" fontId="5" fillId="6" borderId="1" pivotButton="0" quotePrefix="0" xfId="0"/>
    <xf numFmtId="0" fontId="3" fillId="5" borderId="1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4" fillId="4" borderId="1" applyAlignment="1" pivotButton="0" quotePrefix="0" xfId="0">
      <alignment horizontal="left" vertical="center"/>
    </xf>
    <xf numFmtId="0" fontId="6" fillId="4" borderId="1" pivotButton="0" quotePrefix="0" xfId="0"/>
  </cellXfs>
  <cellStyles count="1">
    <cellStyle name="Normal" xfId="0" builtinId="0" hidden="0"/>
  </cellStyles>
  <dxfs count="2">
    <dxf>
      <font>
        <name val="Calibri"/>
        <color rgb="00166534"/>
        <sz val="10"/>
      </font>
      <fill>
        <patternFill patternType="solid">
          <fgColor rgb="0022C55E"/>
        </patternFill>
      </fill>
    </dxf>
    <dxf>
      <font>
        <name val="Calibri"/>
        <color rgb="00FFFFFF"/>
        <sz val="10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Direto vs Preço Sugerido por Orçamento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 e Indicadores'!B14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solidFill>
                <a:srgbClr val="DC2626"/>
              </a:solidFill>
              <a:prstDash val="solid"/>
            </a:ln>
          </spPr>
          <cat>
            <numRef>
              <f>'Resumo e Indicadores'!$A$15:$A$24</f>
            </numRef>
          </cat>
          <val>
            <numRef>
              <f>'Resumo e Indicadores'!$B$15:$B$24</f>
            </numRef>
          </val>
        </ser>
        <ser>
          <idx val="1"/>
          <order val="1"/>
          <tx>
            <strRef>
              <f>'Resumo e Indicadores'!C14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'Resumo e Indicadores'!$A$15:$A$24</f>
            </numRef>
          </cat>
          <val>
            <numRef>
              <f>'Resumo e Indicadores'!$C$15:$C$24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Orçamento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9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2" customWidth="1" min="3" max="3"/>
    <col width="18" customWidth="1" min="4" max="4"/>
    <col width="22" customWidth="1" min="5" max="5"/>
    <col width="12" customWidth="1" min="6" max="6"/>
    <col width="10" customWidth="1" min="7" max="7"/>
    <col width="12" customWidth="1" min="8" max="8"/>
    <col width="20" customWidth="1" min="9" max="9"/>
    <col width="20" customWidth="1" min="10" max="10"/>
    <col width="14" customWidth="1" min="11" max="11"/>
    <col width="20" customWidth="1" min="12" max="12"/>
    <col width="18" customWidth="1" min="13" max="13"/>
    <col width="12" customWidth="1" min="14" max="14"/>
  </cols>
  <sheetData>
    <row r="1" ht="14" customHeight="1">
      <c r="A1" s="1" t="inlineStr">
        <is>
          <t>ORÇAMENTOS DE PINTURA — CONTROLE E ACOMPANHAMENTO</t>
        </is>
      </c>
    </row>
    <row r="2" ht="22" customHeight="1">
      <c r="A2" s="2" t="inlineStr">
        <is>
          <t>Nº Orçamento</t>
        </is>
      </c>
      <c r="B2" s="2" t="inlineStr">
        <is>
          <t>Data do Orçamento</t>
        </is>
      </c>
      <c r="C2" s="2" t="inlineStr">
        <is>
          <t>Cliente</t>
        </is>
      </c>
      <c r="D2" s="2" t="inlineStr">
        <is>
          <t>Cidade/UF</t>
        </is>
      </c>
      <c r="E2" s="2" t="inlineStr">
        <is>
          <t>Tipo de Serviço</t>
        </is>
      </c>
      <c r="F2" s="2" t="inlineStr">
        <is>
          <t>Área (m²)</t>
        </is>
      </c>
      <c r="G2" s="2" t="inlineStr">
        <is>
          <t>Demãos</t>
        </is>
      </c>
      <c r="H2" s="2" t="inlineStr">
        <is>
          <t>Prazo (dias)</t>
        </is>
      </c>
      <c r="I2" s="2" t="inlineStr">
        <is>
          <t>Custo Direto (R$)</t>
        </is>
      </c>
      <c r="J2" s="2" t="inlineStr">
        <is>
          <t>Preço Sugerido (R$)</t>
        </is>
      </c>
      <c r="K2" s="2" t="inlineStr">
        <is>
          <t>Status</t>
        </is>
      </c>
      <c r="L2" s="2" t="inlineStr">
        <is>
          <t>Valor Aprovado (R$)</t>
        </is>
      </c>
      <c r="M2" s="2" t="inlineStr">
        <is>
          <t>Margem Bruta (R$)</t>
        </is>
      </c>
      <c r="N2" s="2" t="inlineStr">
        <is>
          <t>Margem %</t>
        </is>
      </c>
    </row>
    <row r="3">
      <c r="A3" s="3" t="inlineStr">
        <is>
          <t>ORC-001</t>
        </is>
      </c>
      <c r="B3" s="4" t="n">
        <v>46152</v>
      </c>
      <c r="C3" s="5" t="inlineStr">
        <is>
          <t>Ana Paula Souza</t>
        </is>
      </c>
      <c r="D3" s="5" t="inlineStr">
        <is>
          <t>São Paulo/SP</t>
        </is>
      </c>
      <c r="E3" s="5" t="inlineStr">
        <is>
          <t>Pintura Interna</t>
        </is>
      </c>
      <c r="F3" s="6" t="n">
        <v>120</v>
      </c>
      <c r="G3" s="7" t="n">
        <v>2</v>
      </c>
      <c r="H3" s="7" t="n">
        <v>5</v>
      </c>
      <c r="I3" s="8" t="n">
        <v>2400</v>
      </c>
      <c r="J3" s="9">
        <f>IFERROR(I3*1.25,0)</f>
        <v/>
      </c>
      <c r="K3" s="10" t="inlineStr">
        <is>
          <t>Aprovado</t>
        </is>
      </c>
      <c r="L3" s="9">
        <f>IF(K3="Aprovado",J3,0)</f>
        <v/>
      </c>
      <c r="M3" s="9">
        <f>IFERROR(L3-I3,0)</f>
        <v/>
      </c>
      <c r="N3" s="11">
        <f>IFERROR(M3/L3,0)</f>
        <v/>
      </c>
    </row>
    <row r="4">
      <c r="A4" s="12" t="inlineStr">
        <is>
          <t>ORC-002</t>
        </is>
      </c>
      <c r="B4" s="13" t="n">
        <v>46157</v>
      </c>
      <c r="C4" s="5" t="inlineStr">
        <is>
          <t>João Ribeiro</t>
        </is>
      </c>
      <c r="D4" s="5" t="inlineStr">
        <is>
          <t>Campinas/SP</t>
        </is>
      </c>
      <c r="E4" s="5" t="inlineStr">
        <is>
          <t>Pintura Externa</t>
        </is>
      </c>
      <c r="F4" s="6" t="n">
        <v>200</v>
      </c>
      <c r="G4" s="7" t="n">
        <v>3</v>
      </c>
      <c r="H4" s="7" t="n">
        <v>8</v>
      </c>
      <c r="I4" s="8" t="n">
        <v>5200</v>
      </c>
      <c r="J4" s="14">
        <f>IFERROR(I4*1.25,0)</f>
        <v/>
      </c>
      <c r="K4" s="10" t="inlineStr">
        <is>
          <t>Em Análise</t>
        </is>
      </c>
      <c r="L4" s="14">
        <f>IF(K4="Aprovado",J4,0)</f>
        <v/>
      </c>
      <c r="M4" s="14">
        <f>IFERROR(L4-I4,0)</f>
        <v/>
      </c>
      <c r="N4" s="15">
        <f>IFERROR(M4/L4,0)</f>
        <v/>
      </c>
    </row>
    <row r="5">
      <c r="A5" s="3" t="inlineStr">
        <is>
          <t>ORC-003</t>
        </is>
      </c>
      <c r="B5" s="4" t="n">
        <v>46162</v>
      </c>
      <c r="C5" s="5" t="inlineStr">
        <is>
          <t>MRM Empreendimentos</t>
        </is>
      </c>
      <c r="D5" s="5" t="inlineStr">
        <is>
          <t>Belo Horizonte/MG</t>
        </is>
      </c>
      <c r="E5" s="5" t="inlineStr">
        <is>
          <t>Textura Decorativa</t>
        </is>
      </c>
      <c r="F5" s="6" t="n">
        <v>350</v>
      </c>
      <c r="G5" s="7" t="n">
        <v>2</v>
      </c>
      <c r="H5" s="7" t="n">
        <v>12</v>
      </c>
      <c r="I5" s="8" t="n">
        <v>9800</v>
      </c>
      <c r="J5" s="9">
        <f>IFERROR(I5*1.25,0)</f>
        <v/>
      </c>
      <c r="K5" s="10" t="inlineStr">
        <is>
          <t>Aprovado</t>
        </is>
      </c>
      <c r="L5" s="9">
        <f>IF(K5="Aprovado",J5,0)</f>
        <v/>
      </c>
      <c r="M5" s="9">
        <f>IFERROR(L5-I5,0)</f>
        <v/>
      </c>
      <c r="N5" s="11">
        <f>IFERROR(M5/L5,0)</f>
        <v/>
      </c>
    </row>
    <row r="6">
      <c r="A6" s="12" t="inlineStr">
        <is>
          <t>ORC-004</t>
        </is>
      </c>
      <c r="B6" s="13" t="n">
        <v>46174</v>
      </c>
      <c r="C6" s="5" t="inlineStr">
        <is>
          <t>Carla Mendes</t>
        </is>
      </c>
      <c r="D6" s="5" t="inlineStr">
        <is>
          <t>Curitiba/PR</t>
        </is>
      </c>
      <c r="E6" s="5" t="inlineStr">
        <is>
          <t>Pintura Interna</t>
        </is>
      </c>
      <c r="F6" s="6" t="n">
        <v>80</v>
      </c>
      <c r="G6" s="7" t="n">
        <v>2</v>
      </c>
      <c r="H6" s="7" t="n">
        <v>4</v>
      </c>
      <c r="I6" s="8" t="n">
        <v>1600</v>
      </c>
      <c r="J6" s="14">
        <f>IFERROR(I6*1.25,0)</f>
        <v/>
      </c>
      <c r="K6" s="10" t="inlineStr">
        <is>
          <t>Reprovado</t>
        </is>
      </c>
      <c r="L6" s="14">
        <f>IF(K6="Aprovado",J6,0)</f>
        <v/>
      </c>
      <c r="M6" s="14">
        <f>IFERROR(L6-I6,0)</f>
        <v/>
      </c>
      <c r="N6" s="15">
        <f>IFERROR(M6/L6,0)</f>
        <v/>
      </c>
    </row>
    <row r="7">
      <c r="A7" s="3" t="inlineStr">
        <is>
          <t>ORC-005</t>
        </is>
      </c>
      <c r="B7" s="4" t="n">
        <v>46178</v>
      </c>
      <c r="C7" s="5" t="inlineStr">
        <is>
          <t>Pedro Alves</t>
        </is>
      </c>
      <c r="D7" s="5" t="inlineStr">
        <is>
          <t>Recife/PE</t>
        </is>
      </c>
      <c r="E7" s="5" t="inlineStr">
        <is>
          <t>Gesso/Repasse</t>
        </is>
      </c>
      <c r="F7" s="6" t="n">
        <v>150</v>
      </c>
      <c r="G7" s="7" t="n">
        <v>1</v>
      </c>
      <c r="H7" s="7" t="n">
        <v>6</v>
      </c>
      <c r="I7" s="8" t="n">
        <v>3100</v>
      </c>
      <c r="J7" s="9">
        <f>IFERROR(I7*1.25,0)</f>
        <v/>
      </c>
      <c r="K7" s="10" t="inlineStr">
        <is>
          <t>Aprovado</t>
        </is>
      </c>
      <c r="L7" s="9">
        <f>IF(K7="Aprovado",J7,0)</f>
        <v/>
      </c>
      <c r="M7" s="9">
        <f>IFERROR(L7-I7,0)</f>
        <v/>
      </c>
      <c r="N7" s="11">
        <f>IFERROR(M7/L7,0)</f>
        <v/>
      </c>
    </row>
    <row r="8">
      <c r="A8" s="12" t="inlineStr">
        <is>
          <t>ORC-006</t>
        </is>
      </c>
      <c r="B8" s="13" t="n">
        <v>46183</v>
      </c>
      <c r="C8" s="5" t="inlineStr">
        <is>
          <t>Lucas Fernandes</t>
        </is>
      </c>
      <c r="D8" s="5" t="inlineStr">
        <is>
          <t>São Paulo/SP</t>
        </is>
      </c>
      <c r="E8" s="5" t="inlineStr">
        <is>
          <t>Pintura Externa</t>
        </is>
      </c>
      <c r="F8" s="6" t="n">
        <v>280</v>
      </c>
      <c r="G8" s="7" t="n">
        <v>3</v>
      </c>
      <c r="H8" s="7" t="n">
        <v>10</v>
      </c>
      <c r="I8" s="8" t="n">
        <v>7200</v>
      </c>
      <c r="J8" s="14">
        <f>IFERROR(I8*1.25,0)</f>
        <v/>
      </c>
      <c r="K8" s="10" t="inlineStr">
        <is>
          <t>Em Análise</t>
        </is>
      </c>
      <c r="L8" s="14">
        <f>IF(K8="Aprovado",J8,0)</f>
        <v/>
      </c>
      <c r="M8" s="14">
        <f>IFERROR(L8-I8,0)</f>
        <v/>
      </c>
      <c r="N8" s="15">
        <f>IFERROR(M8/L8,0)</f>
        <v/>
      </c>
    </row>
    <row r="9">
      <c r="A9" s="3" t="inlineStr">
        <is>
          <t>ORC-007</t>
        </is>
      </c>
      <c r="B9" s="4" t="n">
        <v>46188</v>
      </c>
      <c r="C9" s="5" t="inlineStr">
        <is>
          <t>Mariana Costa</t>
        </is>
      </c>
      <c r="D9" s="5" t="inlineStr">
        <is>
          <t>Porto Alegre/RS</t>
        </is>
      </c>
      <c r="E9" s="5" t="inlineStr">
        <is>
          <t>Pintura Interna</t>
        </is>
      </c>
      <c r="F9" s="6" t="n">
        <v>100</v>
      </c>
      <c r="G9" s="7" t="n">
        <v>2</v>
      </c>
      <c r="H9" s="7" t="n">
        <v>5</v>
      </c>
      <c r="I9" s="8" t="n">
        <v>2100</v>
      </c>
      <c r="J9" s="9">
        <f>IFERROR(I9*1.25,0)</f>
        <v/>
      </c>
      <c r="K9" s="10" t="inlineStr">
        <is>
          <t>Aprovado</t>
        </is>
      </c>
      <c r="L9" s="9">
        <f>IF(K9="Aprovado",J9,0)</f>
        <v/>
      </c>
      <c r="M9" s="9">
        <f>IFERROR(L9-I9,0)</f>
        <v/>
      </c>
      <c r="N9" s="11">
        <f>IFERROR(M9/L9,0)</f>
        <v/>
      </c>
    </row>
    <row r="10">
      <c r="A10" s="12" t="inlineStr">
        <is>
          <t>ORC-008</t>
        </is>
      </c>
      <c r="B10" s="13" t="n">
        <v>46193</v>
      </c>
      <c r="C10" s="5" t="inlineStr">
        <is>
          <t>Construtora Horizonte</t>
        </is>
      </c>
      <c r="D10" s="5" t="inlineStr">
        <is>
          <t>Campinas/SP</t>
        </is>
      </c>
      <c r="E10" s="5" t="inlineStr">
        <is>
          <t>Textura Decorativa</t>
        </is>
      </c>
      <c r="F10" s="6" t="n">
        <v>500</v>
      </c>
      <c r="G10" s="7" t="n">
        <v>2</v>
      </c>
      <c r="H10" s="7" t="n">
        <v>18</v>
      </c>
      <c r="I10" s="8" t="n">
        <v>14500</v>
      </c>
      <c r="J10" s="14">
        <f>IFERROR(I10*1.25,0)</f>
        <v/>
      </c>
      <c r="K10" s="10" t="inlineStr">
        <is>
          <t>Aprovado</t>
        </is>
      </c>
      <c r="L10" s="14">
        <f>IF(K10="Aprovado",J10,0)</f>
        <v/>
      </c>
      <c r="M10" s="14">
        <f>IFERROR(L10-I10,0)</f>
        <v/>
      </c>
      <c r="N10" s="15">
        <f>IFERROR(M10/L10,0)</f>
        <v/>
      </c>
    </row>
    <row r="11">
      <c r="A11" s="3" t="inlineStr">
        <is>
          <t>ORC-009</t>
        </is>
      </c>
      <c r="B11" s="4" t="n">
        <v>46205</v>
      </c>
      <c r="C11" s="5" t="inlineStr">
        <is>
          <t>Roberta Lima</t>
        </is>
      </c>
      <c r="D11" s="5" t="inlineStr">
        <is>
          <t>Salvador/BA</t>
        </is>
      </c>
      <c r="E11" s="5" t="inlineStr">
        <is>
          <t>Gesso/Repasse</t>
        </is>
      </c>
      <c r="F11" s="6" t="n">
        <v>90</v>
      </c>
      <c r="G11" s="7" t="n">
        <v>1</v>
      </c>
      <c r="H11" s="7" t="n">
        <v>4</v>
      </c>
      <c r="I11" s="8" t="n">
        <v>1850</v>
      </c>
      <c r="J11" s="9">
        <f>IFERROR(I11*1.25,0)</f>
        <v/>
      </c>
      <c r="K11" s="10" t="inlineStr">
        <is>
          <t>Em Análise</t>
        </is>
      </c>
      <c r="L11" s="9">
        <f>IF(K11="Aprovado",J11,0)</f>
        <v/>
      </c>
      <c r="M11" s="9">
        <f>IFERROR(L11-I11,0)</f>
        <v/>
      </c>
      <c r="N11" s="11">
        <f>IFERROR(M11/L11,0)</f>
        <v/>
      </c>
    </row>
    <row r="12">
      <c r="A12" s="12" t="inlineStr">
        <is>
          <t>ORC-010</t>
        </is>
      </c>
      <c r="B12" s="13" t="n">
        <v>46213</v>
      </c>
      <c r="C12" s="5" t="inlineStr">
        <is>
          <t>Carlos Eduardo Nunes</t>
        </is>
      </c>
      <c r="D12" s="5" t="inlineStr">
        <is>
          <t>Rio de Janeiro/RJ</t>
        </is>
      </c>
      <c r="E12" s="5" t="inlineStr">
        <is>
          <t>Pintura Interna</t>
        </is>
      </c>
      <c r="F12" s="6" t="n">
        <v>160</v>
      </c>
      <c r="G12" s="7" t="n">
        <v>2</v>
      </c>
      <c r="H12" s="7" t="n">
        <v>7</v>
      </c>
      <c r="I12" s="8" t="n">
        <v>3400</v>
      </c>
      <c r="J12" s="14">
        <f>IFERROR(I12*1.25,0)</f>
        <v/>
      </c>
      <c r="K12" s="10" t="inlineStr">
        <is>
          <t>Reprovado</t>
        </is>
      </c>
      <c r="L12" s="14">
        <f>IF(K12="Aprovado",J12,0)</f>
        <v/>
      </c>
      <c r="M12" s="14">
        <f>IFERROR(L12-I12,0)</f>
        <v/>
      </c>
      <c r="N12" s="15">
        <f>IFERROR(M12/L12,0)</f>
        <v/>
      </c>
    </row>
    <row r="14">
      <c r="A14" s="16" t="inlineStr">
        <is>
          <t>TOTAIS</t>
        </is>
      </c>
      <c r="B14" s="17" t="n"/>
      <c r="C14" s="17" t="n"/>
      <c r="D14" s="17" t="n"/>
      <c r="E14" s="17" t="n"/>
      <c r="F14" s="17" t="n"/>
      <c r="G14" s="17" t="n"/>
      <c r="H14" s="17" t="n"/>
      <c r="I14" s="18">
        <f>SUM(I3:I12)</f>
        <v/>
      </c>
      <c r="J14" s="18">
        <f>SUM(J3:J12)</f>
        <v/>
      </c>
      <c r="K14" s="17" t="n"/>
      <c r="L14" s="18">
        <f>SUM(L3:L12)</f>
        <v/>
      </c>
      <c r="M14" s="18">
        <f>SUM(M3:M12)</f>
        <v/>
      </c>
      <c r="N14" s="19">
        <f>IFERROR(SUM(M3:M12)/SUM(L3:L12),0)</f>
        <v/>
      </c>
    </row>
  </sheetData>
  <mergeCells count="1">
    <mergeCell ref="A1:N1"/>
  </mergeCells>
  <conditionalFormatting sqref="N3:N12">
    <cfRule type="expression" priority="1" dxfId="0" stopIfTrue="0">
      <formula>$N3&gt;0</formula>
    </cfRule>
    <cfRule type="expression" priority="2" dxfId="1" stopIfTrue="0">
      <formula>$N3&lt;=0</formula>
    </cfRule>
  </conditionalFormatting>
  <conditionalFormatting sqref="K3:K12">
    <cfRule type="expression" priority="3" dxfId="1" stopIfTrue="0">
      <formula>$K3="Reprovado"</formula>
    </cfRule>
    <cfRule type="expression" priority="4" dxfId="0" stopIfTrue="0">
      <formula>$K3="Aprovado"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2" customWidth="1" min="3" max="3"/>
    <col width="12" customWidth="1" min="4" max="4"/>
    <col width="20" customWidth="1" min="5" max="5"/>
    <col width="20" customWidth="1" min="6" max="6"/>
    <col width="22" customWidth="1" min="7" max="7"/>
    <col width="18" customWidth="1" min="8" max="8"/>
    <col width="16" customWidth="1" min="9" max="9"/>
    <col width="24" customWidth="1" min="10" max="10"/>
    <col width="28" customWidth="1" min="11" max="11"/>
  </cols>
  <sheetData>
    <row r="1">
      <c r="A1" s="1" t="inlineStr">
        <is>
          <t>CUSTOS E MATERIAIS — CONTROLE DE INSUMOS E SERVIÇOS</t>
        </is>
      </c>
    </row>
    <row r="2">
      <c r="A2" s="2" t="inlineStr">
        <is>
          <t>Item</t>
        </is>
      </c>
      <c r="B2" s="2" t="inlineStr">
        <is>
          <t>Categoria</t>
        </is>
      </c>
      <c r="C2" s="2" t="inlineStr">
        <is>
          <t>Unidade</t>
        </is>
      </c>
      <c r="D2" s="2" t="inlineStr">
        <is>
          <t>Qtd Usada</t>
        </is>
      </c>
      <c r="E2" s="2" t="inlineStr">
        <is>
          <t>Custo Unitário (R$)</t>
        </is>
      </c>
      <c r="F2" s="2" t="inlineStr">
        <is>
          <t>Custo Total (R$)</t>
        </is>
      </c>
      <c r="G2" s="2" t="inlineStr">
        <is>
          <t>Fornecedor</t>
        </is>
      </c>
      <c r="H2" s="2" t="inlineStr">
        <is>
          <t>Cidade/UF</t>
        </is>
      </c>
      <c r="I2" s="2" t="inlineStr">
        <is>
          <t>Data da Compra</t>
        </is>
      </c>
      <c r="J2" s="2" t="inlineStr">
        <is>
          <t>Aplicação</t>
        </is>
      </c>
      <c r="K2" s="2" t="inlineStr">
        <is>
          <t>Observação</t>
        </is>
      </c>
    </row>
    <row r="3">
      <c r="A3" s="5" t="inlineStr">
        <is>
          <t>Tinta Acrílica Premium Branca 18L</t>
        </is>
      </c>
      <c r="B3" s="10" t="inlineStr">
        <is>
          <t>Tinta</t>
        </is>
      </c>
      <c r="C3" s="10" t="inlineStr">
        <is>
          <t>Lata</t>
        </is>
      </c>
      <c r="D3" s="6" t="n">
        <v>4</v>
      </c>
      <c r="E3" s="8" t="n">
        <v>189.9</v>
      </c>
      <c r="F3" s="9">
        <f>IFERROR(D3*E3,0)</f>
        <v/>
      </c>
      <c r="G3" s="5" t="inlineStr">
        <is>
          <t>Coral Tintas</t>
        </is>
      </c>
      <c r="H3" s="5" t="inlineStr">
        <is>
          <t>São Paulo/SP</t>
        </is>
      </c>
      <c r="I3" s="20" t="n">
        <v>46150</v>
      </c>
      <c r="J3" s="5" t="inlineStr">
        <is>
          <t>ORC-001 / ORC-007</t>
        </is>
      </c>
      <c r="K3" s="5" t="inlineStr">
        <is>
          <t>Acabamento fosco</t>
        </is>
      </c>
    </row>
    <row r="4">
      <c r="A4" s="5" t="inlineStr">
        <is>
          <t>Tinta Acrílica Externa 18L</t>
        </is>
      </c>
      <c r="B4" s="10" t="inlineStr">
        <is>
          <t>Tinta</t>
        </is>
      </c>
      <c r="C4" s="10" t="inlineStr">
        <is>
          <t>Lata</t>
        </is>
      </c>
      <c r="D4" s="6" t="n">
        <v>6</v>
      </c>
      <c r="E4" s="8" t="n">
        <v>210</v>
      </c>
      <c r="F4" s="14">
        <f>IFERROR(D4*E4,0)</f>
        <v/>
      </c>
      <c r="G4" s="5" t="inlineStr">
        <is>
          <t>Suvinil Distribuidora</t>
        </is>
      </c>
      <c r="H4" s="5" t="inlineStr">
        <is>
          <t>Campinas/SP</t>
        </is>
      </c>
      <c r="I4" s="20" t="n">
        <v>46155</v>
      </c>
      <c r="J4" s="5" t="inlineStr">
        <is>
          <t>ORC-002</t>
        </is>
      </c>
      <c r="K4" s="5" t="inlineStr">
        <is>
          <t>Fachada</t>
        </is>
      </c>
    </row>
    <row r="5">
      <c r="A5" s="5" t="inlineStr">
        <is>
          <t>Massa Corrida PVA 25kg</t>
        </is>
      </c>
      <c r="B5" s="10" t="inlineStr">
        <is>
          <t>Preparação</t>
        </is>
      </c>
      <c r="C5" s="10" t="inlineStr">
        <is>
          <t>Saco</t>
        </is>
      </c>
      <c r="D5" s="6" t="n">
        <v>8</v>
      </c>
      <c r="E5" s="8" t="n">
        <v>52</v>
      </c>
      <c r="F5" s="9">
        <f>IFERROR(D5*E5,0)</f>
        <v/>
      </c>
      <c r="G5" s="5" t="inlineStr">
        <is>
          <t>Depósito Central</t>
        </is>
      </c>
      <c r="H5" s="5" t="inlineStr">
        <is>
          <t>Belo Horizonte/MG</t>
        </is>
      </c>
      <c r="I5" s="20" t="n">
        <v>46160</v>
      </c>
      <c r="J5" s="5" t="inlineStr">
        <is>
          <t>ORC-003</t>
        </is>
      </c>
      <c r="K5" s="5" t="inlineStr">
        <is>
          <t>Emassamento</t>
        </is>
      </c>
    </row>
    <row r="6">
      <c r="A6" s="5" t="inlineStr">
        <is>
          <t>Lixa d'água nº 120</t>
        </is>
      </c>
      <c r="B6" s="10" t="inlineStr">
        <is>
          <t>Abrasivo</t>
        </is>
      </c>
      <c r="C6" s="10" t="inlineStr">
        <is>
          <t>Un</t>
        </is>
      </c>
      <c r="D6" s="6" t="n">
        <v>40</v>
      </c>
      <c r="E6" s="8" t="n">
        <v>1.8</v>
      </c>
      <c r="F6" s="14">
        <f>IFERROR(D6*E6,0)</f>
        <v/>
      </c>
      <c r="G6" s="5" t="inlineStr">
        <is>
          <t>Ferragens Brasil</t>
        </is>
      </c>
      <c r="H6" s="5" t="inlineStr">
        <is>
          <t>Curitiba/PR</t>
        </is>
      </c>
      <c r="I6" s="20" t="n">
        <v>46172</v>
      </c>
      <c r="J6" s="5" t="inlineStr">
        <is>
          <t>Geral</t>
        </is>
      </c>
      <c r="K6" s="5" t="inlineStr">
        <is>
          <t>Lixamento</t>
        </is>
      </c>
    </row>
    <row r="7">
      <c r="A7" s="5" t="inlineStr">
        <is>
          <t>Fita Crepe 48mm x 50m</t>
        </is>
      </c>
      <c r="B7" s="10" t="inlineStr">
        <is>
          <t>Proteção</t>
        </is>
      </c>
      <c r="C7" s="10" t="inlineStr">
        <is>
          <t>Rolo</t>
        </is>
      </c>
      <c r="D7" s="6" t="n">
        <v>20</v>
      </c>
      <c r="E7" s="8" t="n">
        <v>6.5</v>
      </c>
      <c r="F7" s="9">
        <f>IFERROR(D7*E7,0)</f>
        <v/>
      </c>
      <c r="G7" s="5" t="inlineStr">
        <is>
          <t>Casa da Construção</t>
        </is>
      </c>
      <c r="H7" s="5" t="inlineStr">
        <is>
          <t>Recife/PE</t>
        </is>
      </c>
      <c r="I7" s="20" t="n">
        <v>46176</v>
      </c>
      <c r="J7" s="5" t="inlineStr">
        <is>
          <t>Geral</t>
        </is>
      </c>
      <c r="K7" s="5" t="inlineStr">
        <is>
          <t>Proteção bordas</t>
        </is>
      </c>
    </row>
    <row r="8">
      <c r="A8" s="5" t="inlineStr">
        <is>
          <t>Rolo de Lã 23cm</t>
        </is>
      </c>
      <c r="B8" s="10" t="inlineStr">
        <is>
          <t>Ferramenta</t>
        </is>
      </c>
      <c r="C8" s="10" t="inlineStr">
        <is>
          <t>Un</t>
        </is>
      </c>
      <c r="D8" s="6" t="n">
        <v>15</v>
      </c>
      <c r="E8" s="8" t="n">
        <v>12</v>
      </c>
      <c r="F8" s="14">
        <f>IFERROR(D8*E8,0)</f>
        <v/>
      </c>
      <c r="G8" s="5" t="inlineStr">
        <is>
          <t>Tintas &amp; Cia</t>
        </is>
      </c>
      <c r="H8" s="5" t="inlineStr">
        <is>
          <t>São Paulo/SP</t>
        </is>
      </c>
      <c r="I8" s="20" t="n">
        <v>46181</v>
      </c>
      <c r="J8" s="5" t="inlineStr">
        <is>
          <t>Geral</t>
        </is>
      </c>
      <c r="K8" s="5" t="inlineStr">
        <is>
          <t>Aplicação de tinta</t>
        </is>
      </c>
    </row>
    <row r="9">
      <c r="A9" s="5" t="inlineStr">
        <is>
          <t>Pincel Chanfrado 2,5"</t>
        </is>
      </c>
      <c r="B9" s="10" t="inlineStr">
        <is>
          <t>Ferramenta</t>
        </is>
      </c>
      <c r="C9" s="10" t="inlineStr">
        <is>
          <t>Un</t>
        </is>
      </c>
      <c r="D9" s="6" t="n">
        <v>10</v>
      </c>
      <c r="E9" s="8" t="n">
        <v>8.5</v>
      </c>
      <c r="F9" s="9">
        <f>IFERROR(D9*E9,0)</f>
        <v/>
      </c>
      <c r="G9" s="5" t="inlineStr">
        <is>
          <t>Tintas &amp; Cia</t>
        </is>
      </c>
      <c r="H9" s="5" t="inlineStr">
        <is>
          <t>São Paulo/SP</t>
        </is>
      </c>
      <c r="I9" s="20" t="n">
        <v>46181</v>
      </c>
      <c r="J9" s="5" t="inlineStr">
        <is>
          <t>Geral</t>
        </is>
      </c>
      <c r="K9" s="5" t="inlineStr">
        <is>
          <t>Acabamento cantos</t>
        </is>
      </c>
    </row>
    <row r="10">
      <c r="A10" s="5" t="inlineStr">
        <is>
          <t>Lona Plástica 4x3m</t>
        </is>
      </c>
      <c r="B10" s="10" t="inlineStr">
        <is>
          <t>Proteção</t>
        </is>
      </c>
      <c r="C10" s="10" t="inlineStr">
        <is>
          <t>Un</t>
        </is>
      </c>
      <c r="D10" s="6" t="n">
        <v>8</v>
      </c>
      <c r="E10" s="8" t="n">
        <v>14</v>
      </c>
      <c r="F10" s="14">
        <f>IFERROR(D10*E10,0)</f>
        <v/>
      </c>
      <c r="G10" s="5" t="inlineStr">
        <is>
          <t>Depósito Central</t>
        </is>
      </c>
      <c r="H10" s="5" t="inlineStr">
        <is>
          <t>Porto Alegre/RS</t>
        </is>
      </c>
      <c r="I10" s="20" t="n">
        <v>46186</v>
      </c>
      <c r="J10" s="5" t="inlineStr">
        <is>
          <t>Geral</t>
        </is>
      </c>
      <c r="K10" s="5" t="inlineStr">
        <is>
          <t>Proteção piso</t>
        </is>
      </c>
    </row>
    <row r="11">
      <c r="A11" s="5" t="inlineStr">
        <is>
          <t>Solvente Aguarrás 900ml</t>
        </is>
      </c>
      <c r="B11" s="10" t="inlineStr">
        <is>
          <t>Preparação</t>
        </is>
      </c>
      <c r="C11" s="10" t="inlineStr">
        <is>
          <t>Un</t>
        </is>
      </c>
      <c r="D11" s="6" t="n">
        <v>6</v>
      </c>
      <c r="E11" s="8" t="n">
        <v>18</v>
      </c>
      <c r="F11" s="9">
        <f>IFERROR(D11*E11,0)</f>
        <v/>
      </c>
      <c r="G11" s="5" t="inlineStr">
        <is>
          <t>Ferragens Brasil</t>
        </is>
      </c>
      <c r="H11" s="5" t="inlineStr">
        <is>
          <t>Salvador/BA</t>
        </is>
      </c>
      <c r="I11" s="20" t="n">
        <v>46191</v>
      </c>
      <c r="J11" s="5" t="inlineStr">
        <is>
          <t>ORC-002 / ORC-006</t>
        </is>
      </c>
      <c r="K11" s="5" t="inlineStr">
        <is>
          <t>Limpeza</t>
        </is>
      </c>
    </row>
    <row r="12">
      <c r="A12" s="5" t="inlineStr">
        <is>
          <t>Mão de Obra — Pintor Oficial</t>
        </is>
      </c>
      <c r="B12" s="10" t="inlineStr">
        <is>
          <t>Mão de Obra</t>
        </is>
      </c>
      <c r="C12" s="10" t="inlineStr">
        <is>
          <t>Diária</t>
        </is>
      </c>
      <c r="D12" s="6" t="n">
        <v>20</v>
      </c>
      <c r="E12" s="8" t="n">
        <v>280</v>
      </c>
      <c r="F12" s="14">
        <f>IFERROR(D12*E12,0)</f>
        <v/>
      </c>
      <c r="G12" s="5" t="inlineStr">
        <is>
          <t>Equipe Própria</t>
        </is>
      </c>
      <c r="H12" s="5" t="inlineStr">
        <is>
          <t>Rio de Janeiro/RJ</t>
        </is>
      </c>
      <c r="I12" s="20" t="n">
        <v>46204</v>
      </c>
      <c r="J12" s="5" t="inlineStr">
        <is>
          <t>ORC-008</t>
        </is>
      </c>
      <c r="K12" s="5" t="inlineStr">
        <is>
          <t>Serviço externo</t>
        </is>
      </c>
    </row>
    <row r="14">
      <c r="A14" s="16" t="inlineStr">
        <is>
          <t>TOTAIS / RESUMO</t>
        </is>
      </c>
      <c r="B14" s="16" t="n"/>
      <c r="C14" s="16" t="n"/>
      <c r="D14" s="16" t="n"/>
      <c r="E14" s="16" t="n"/>
      <c r="F14" s="18">
        <f>SUM(F3:F12)</f>
        <v/>
      </c>
      <c r="G14" s="16" t="n"/>
      <c r="H14" s="16" t="n"/>
      <c r="I14" s="16" t="n"/>
      <c r="J14" s="16" t="n"/>
      <c r="K14" s="16" t="n"/>
    </row>
    <row r="16">
      <c r="A16" s="21" t="inlineStr">
        <is>
          <t>Média Custo Unitário:</t>
        </is>
      </c>
      <c r="B16" s="14">
        <f>IFERROR(AVERAGE(E3:E12),0)</f>
        <v/>
      </c>
    </row>
    <row r="17">
      <c r="A17" s="21" t="inlineStr">
        <is>
          <t>Itens de Tinta:</t>
        </is>
      </c>
      <c r="B17" s="22">
        <f>COUNTIF(B3:B12,"Tinta")</f>
        <v/>
      </c>
    </row>
    <row r="18">
      <c r="A18" s="21" t="inlineStr">
        <is>
          <t>Total Mão de Obra:</t>
        </is>
      </c>
      <c r="B18" s="14">
        <f>IFERROR(SUMIF(B3:B12,"Mão de Obra",F3:F12),0)</f>
        <v/>
      </c>
    </row>
    <row r="19">
      <c r="A19" s="21" t="inlineStr">
        <is>
          <t>Total Materiais:</t>
        </is>
      </c>
      <c r="B19" s="14">
        <f>IFERROR(SUMIF(B3:B12,"Tinta",F3:F12)+SUMIF(B3:B12,"Preparação",F3:F12)+SUMIF(B3:B12,"Abrasivo",F3:F12)+SUMIF(B3:B12,"Proteção",F3:F12)+SUMIF(B3:B12,"Ferramenta",F3:F12),0)</f>
        <v/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18" customWidth="1" min="3" max="3"/>
    <col width="18" customWidth="1" min="4" max="4"/>
    <col width="4" customWidth="1" min="5" max="5"/>
    <col width="26" customWidth="1" min="6" max="6"/>
    <col width="22" customWidth="1" min="7" max="7"/>
    <col width="10" customWidth="1" min="8" max="8"/>
  </cols>
  <sheetData>
    <row r="1">
      <c r="A1" s="1" t="inlineStr">
        <is>
          <t>RESUMO EXECUTIVO — INDICADORES DE DESEMPENHO</t>
        </is>
      </c>
    </row>
    <row r="2">
      <c r="A2" s="2" t="inlineStr">
        <is>
          <t>Indicador</t>
        </is>
      </c>
      <c r="B2" s="2" t="inlineStr">
        <is>
          <t>Valor</t>
        </is>
      </c>
      <c r="F2" s="2" t="inlineStr">
        <is>
          <t>Tipo de Serviço</t>
        </is>
      </c>
      <c r="G2" s="2" t="inlineStr">
        <is>
          <t>Preço Base (R$)</t>
        </is>
      </c>
    </row>
    <row r="3">
      <c r="A3" s="21" t="inlineStr">
        <is>
          <t>Total de Orçamentos</t>
        </is>
      </c>
      <c r="B3" s="22">
        <f>COUNTA(Orçamento!A3:A12)</f>
        <v/>
      </c>
      <c r="F3" s="23" t="inlineStr">
        <is>
          <t>Pintura Interna</t>
        </is>
      </c>
      <c r="G3" s="14" t="n">
        <v>35</v>
      </c>
    </row>
    <row r="4">
      <c r="A4" s="24" t="inlineStr">
        <is>
          <t>Orçamentos Aprovados</t>
        </is>
      </c>
      <c r="B4" s="22">
        <f>COUNTIF(Orçamento!K3:K12,"Aprovado")</f>
        <v/>
      </c>
      <c r="F4" s="25" t="inlineStr">
        <is>
          <t>Pintura Externa</t>
        </is>
      </c>
      <c r="G4" s="14" t="n">
        <v>45</v>
      </c>
    </row>
    <row r="5">
      <c r="A5" s="21" t="inlineStr">
        <is>
          <t>Taxa de Aprovação</t>
        </is>
      </c>
      <c r="B5" s="15">
        <f>IFERROR(B3/B2,0)</f>
        <v/>
      </c>
      <c r="F5" s="23" t="inlineStr">
        <is>
          <t>Gesso/Repasse</t>
        </is>
      </c>
      <c r="G5" s="14" t="n">
        <v>28</v>
      </c>
    </row>
    <row r="6">
      <c r="A6" s="24" t="inlineStr">
        <is>
          <t>Faturamento Potencial</t>
        </is>
      </c>
      <c r="B6" s="14">
        <f>SUM(Orçamento!J3:J12)</f>
        <v/>
      </c>
      <c r="F6" s="25" t="inlineStr">
        <is>
          <t>Textura Decorativa</t>
        </is>
      </c>
      <c r="G6" s="14" t="n">
        <v>55</v>
      </c>
    </row>
    <row r="7">
      <c r="A7" s="21" t="inlineStr">
        <is>
          <t>Faturamento Aprovado</t>
        </is>
      </c>
      <c r="B7" s="14">
        <f>SUM(Orçamento!L3:L12)</f>
        <v/>
      </c>
      <c r="F7" s="21" t="inlineStr">
        <is>
          <t>Consulta — Preço por Tipo:</t>
        </is>
      </c>
    </row>
    <row r="8">
      <c r="A8" s="24" t="inlineStr">
        <is>
          <t>Custo Total Estimado</t>
        </is>
      </c>
      <c r="B8" s="14">
        <f>SUM(Orçamento!I3:I12)</f>
        <v/>
      </c>
      <c r="F8" s="5" t="inlineStr">
        <is>
          <t>Pintura Interna</t>
        </is>
      </c>
      <c r="G8" s="14">
        <f>IFERROR(VLOOKUP(F8,$F$3:$G$6,2,FALSE),0)</f>
        <v/>
      </c>
    </row>
    <row r="9">
      <c r="A9" s="21" t="inlineStr">
        <is>
          <t>Lucro Estimado</t>
        </is>
      </c>
      <c r="B9" s="14">
        <f>IFERROR(B6-B7,0)</f>
        <v/>
      </c>
    </row>
    <row r="10">
      <c r="A10" s="24" t="inlineStr">
        <is>
          <t>Margem Média</t>
        </is>
      </c>
      <c r="B10" s="15">
        <f>IFERROR(AVERAGE(Orçamento!N3:N12),0)</f>
        <v/>
      </c>
    </row>
    <row r="11">
      <c r="A11" s="21" t="inlineStr">
        <is>
          <t>Custo Total Materiais</t>
        </is>
      </c>
      <c r="B11" s="14">
        <f>IFERROR(SUM('Custos e Materiais'!F3:F12),0)</f>
        <v/>
      </c>
    </row>
    <row r="14">
      <c r="A14" s="16" t="inlineStr">
        <is>
          <t>Orçamento</t>
        </is>
      </c>
      <c r="B14" s="16" t="inlineStr">
        <is>
          <t>Custo Direto (R$)</t>
        </is>
      </c>
      <c r="C14" s="16" t="inlineStr">
        <is>
          <t>Preço Sugerido (R$)</t>
        </is>
      </c>
    </row>
    <row r="15">
      <c r="A15" s="3" t="inlineStr">
        <is>
          <t>ORC-001</t>
        </is>
      </c>
      <c r="B15" s="9" t="n">
        <v>2400</v>
      </c>
      <c r="C15" s="9" t="n">
        <v>3000</v>
      </c>
    </row>
    <row r="16">
      <c r="A16" s="12" t="inlineStr">
        <is>
          <t>ORC-002</t>
        </is>
      </c>
      <c r="B16" s="14" t="n">
        <v>5200</v>
      </c>
      <c r="C16" s="14" t="n">
        <v>6500</v>
      </c>
    </row>
    <row r="17">
      <c r="A17" s="3" t="inlineStr">
        <is>
          <t>ORC-003</t>
        </is>
      </c>
      <c r="B17" s="9" t="n">
        <v>9800</v>
      </c>
      <c r="C17" s="9" t="n">
        <v>12250</v>
      </c>
    </row>
    <row r="18">
      <c r="A18" s="12" t="inlineStr">
        <is>
          <t>ORC-004</t>
        </is>
      </c>
      <c r="B18" s="14" t="n">
        <v>1600</v>
      </c>
      <c r="C18" s="14" t="n">
        <v>2000</v>
      </c>
    </row>
    <row r="19">
      <c r="A19" s="3" t="inlineStr">
        <is>
          <t>ORC-005</t>
        </is>
      </c>
      <c r="B19" s="9" t="n">
        <v>3100</v>
      </c>
      <c r="C19" s="9" t="n">
        <v>3875</v>
      </c>
    </row>
    <row r="20">
      <c r="A20" s="12" t="inlineStr">
        <is>
          <t>ORC-006</t>
        </is>
      </c>
      <c r="B20" s="14" t="n">
        <v>7200</v>
      </c>
      <c r="C20" s="14" t="n">
        <v>9000</v>
      </c>
    </row>
    <row r="21">
      <c r="A21" s="3" t="inlineStr">
        <is>
          <t>ORC-007</t>
        </is>
      </c>
      <c r="B21" s="9" t="n">
        <v>2100</v>
      </c>
      <c r="C21" s="9" t="n">
        <v>2625</v>
      </c>
    </row>
    <row r="22">
      <c r="A22" s="12" t="inlineStr">
        <is>
          <t>ORC-008</t>
        </is>
      </c>
      <c r="B22" s="14" t="n">
        <v>14500</v>
      </c>
      <c r="C22" s="14" t="n">
        <v>18125</v>
      </c>
    </row>
    <row r="23">
      <c r="A23" s="3" t="inlineStr">
        <is>
          <t>ORC-009</t>
        </is>
      </c>
      <c r="B23" s="9" t="n">
        <v>1850</v>
      </c>
      <c r="C23" s="9" t="n">
        <v>2312.5</v>
      </c>
    </row>
    <row r="24">
      <c r="A24" s="12" t="inlineStr">
        <is>
          <t>ORC-010</t>
        </is>
      </c>
      <c r="B24" s="14" t="n">
        <v>3400</v>
      </c>
      <c r="C24" s="14" t="n">
        <v>4250</v>
      </c>
    </row>
  </sheetData>
  <mergeCells count="1">
    <mergeCell ref="A1:D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72" customWidth="1" min="2" max="2"/>
  </cols>
  <sheetData>
    <row r="1">
      <c r="A1" s="1" t="inlineStr">
        <is>
          <t>INSTRUÇÕES DE USO — PLANILHA DE ORÇAMENTO DE PINTURA</t>
        </is>
      </c>
    </row>
    <row r="2" ht="18" customHeight="1">
      <c r="A2" s="26" t="inlineStr">
        <is>
          <t>ABA: Orçamento</t>
        </is>
      </c>
      <c r="B2" s="27" t="inlineStr"/>
    </row>
    <row r="3" ht="18" customHeight="1">
      <c r="A3" s="24" t="inlineStr">
        <is>
          <t>Nº Orçamento</t>
        </is>
      </c>
      <c r="B3" s="28" t="inlineStr">
        <is>
          <t>Código único do orçamento (ex.: ORC-001). Preencha sequencialmente.</t>
        </is>
      </c>
    </row>
    <row r="4" ht="18" customHeight="1">
      <c r="A4" s="21" t="inlineStr">
        <is>
          <t>Data do Orçamento</t>
        </is>
      </c>
      <c r="B4" s="29" t="inlineStr">
        <is>
          <t>Data de emissão do orçamento no formato DD/MM/AAAA.</t>
        </is>
      </c>
    </row>
    <row r="5" ht="18" customHeight="1">
      <c r="A5" s="24" t="inlineStr">
        <is>
          <t>Cliente</t>
        </is>
      </c>
      <c r="B5" s="28" t="inlineStr">
        <is>
          <t>Nome completo do cliente ou razão social da empresa.</t>
        </is>
      </c>
    </row>
    <row r="6" ht="18" customHeight="1">
      <c r="A6" s="21" t="inlineStr">
        <is>
          <t>Cidade/UF</t>
        </is>
      </c>
      <c r="B6" s="29" t="inlineStr">
        <is>
          <t>Cidade e estado do cliente (ex.: São Paulo/SP).</t>
        </is>
      </c>
    </row>
    <row r="7" ht="18" customHeight="1">
      <c r="A7" s="24" t="inlineStr">
        <is>
          <t>Tipo de Serviço</t>
        </is>
      </c>
      <c r="B7" s="28" t="inlineStr">
        <is>
          <t>Pintura Interna, Pintura Externa, Gesso/Repasse ou Textura Decorativa.</t>
        </is>
      </c>
    </row>
    <row r="8" ht="18" customHeight="1">
      <c r="A8" s="21" t="inlineStr">
        <is>
          <t>Área (m²)</t>
        </is>
      </c>
      <c r="B8" s="29" t="inlineStr">
        <is>
          <t>Área total a ser pintada em metros quadrados.</t>
        </is>
      </c>
    </row>
    <row r="9" ht="18" customHeight="1">
      <c r="A9" s="24" t="inlineStr">
        <is>
          <t>Demãos</t>
        </is>
      </c>
      <c r="B9" s="28" t="inlineStr">
        <is>
          <t>Número de demãos de tinta previstas (padrão: 2).</t>
        </is>
      </c>
    </row>
    <row r="10" ht="18" customHeight="1">
      <c r="A10" s="21" t="inlineStr">
        <is>
          <t>Prazo (dias)</t>
        </is>
      </c>
      <c r="B10" s="29" t="inlineStr">
        <is>
          <t>Prazo estimado para execução do serviço em dias corridos.</t>
        </is>
      </c>
    </row>
    <row r="11" ht="18" customHeight="1">
      <c r="A11" s="24" t="inlineStr">
        <is>
          <t>Custo Direto (R$)</t>
        </is>
      </c>
      <c r="B11" s="28" t="inlineStr">
        <is>
          <t>Custo direto estimado de materiais e mão de obra para o serviço.</t>
        </is>
      </c>
    </row>
    <row r="12" ht="18" customHeight="1">
      <c r="A12" s="21" t="inlineStr">
        <is>
          <t>Preço Sugerido (R$)</t>
        </is>
      </c>
      <c r="B12" s="29" t="inlineStr">
        <is>
          <t>Calculado automaticamente: Custo Direto × 1,25 (markup de 25%).</t>
        </is>
      </c>
    </row>
    <row r="13" ht="18" customHeight="1">
      <c r="A13" s="24" t="inlineStr">
        <is>
          <t>Status</t>
        </is>
      </c>
      <c r="B13" s="28" t="inlineStr">
        <is>
          <t>Preencha com: Aprovado, Em Análise ou Reprovado.</t>
        </is>
      </c>
    </row>
    <row r="14" ht="18" customHeight="1">
      <c r="A14" s="21" t="inlineStr">
        <is>
          <t>Valor Aprovado (R$)</t>
        </is>
      </c>
      <c r="B14" s="29" t="inlineStr">
        <is>
          <t>Preenchido automaticamente quando Status = Aprovado.</t>
        </is>
      </c>
    </row>
    <row r="15" ht="18" customHeight="1">
      <c r="A15" s="24" t="inlineStr">
        <is>
          <t>Margem Bruta (R$)</t>
        </is>
      </c>
      <c r="B15" s="28" t="inlineStr">
        <is>
          <t>Calculada: Valor Aprovado − Custo Direto.</t>
        </is>
      </c>
    </row>
    <row r="16" ht="18" customHeight="1">
      <c r="A16" s="21" t="inlineStr">
        <is>
          <t>Margem %</t>
        </is>
      </c>
      <c r="B16" s="29" t="inlineStr">
        <is>
          <t>Percentual de margem sobre o valor aprovado. Verde = positivo; Vermelho = negativo.</t>
        </is>
      </c>
    </row>
    <row r="17" ht="18" customHeight="1">
      <c r="A17" s="26" t="inlineStr">
        <is>
          <t>ABA: Custos e Materiais</t>
        </is>
      </c>
      <c r="B17" s="27" t="inlineStr"/>
    </row>
    <row r="18" ht="18" customHeight="1">
      <c r="A18" s="21" t="inlineStr">
        <is>
          <t>Item</t>
        </is>
      </c>
      <c r="B18" s="29" t="inlineStr">
        <is>
          <t>Nome do material ou serviço adquirido/contratado.</t>
        </is>
      </c>
    </row>
    <row r="19" ht="18" customHeight="1">
      <c r="A19" s="24" t="inlineStr">
        <is>
          <t>Categoria</t>
        </is>
      </c>
      <c r="B19" s="28" t="inlineStr">
        <is>
          <t>Tipo: Tinta, Preparação, Abrasivo, Proteção, Ferramenta, Mão de Obra.</t>
        </is>
      </c>
    </row>
    <row r="20" ht="18" customHeight="1">
      <c r="A20" s="21" t="inlineStr">
        <is>
          <t>Unidade</t>
        </is>
      </c>
      <c r="B20" s="29" t="inlineStr">
        <is>
          <t>Unidade de medida: Lata, Saco, Un, Rolo, Diária, etc.</t>
        </is>
      </c>
    </row>
    <row r="21" ht="18" customHeight="1">
      <c r="A21" s="24" t="inlineStr">
        <is>
          <t>Qtd Usada</t>
        </is>
      </c>
      <c r="B21" s="28" t="inlineStr">
        <is>
          <t>Quantidade efetivamente consumida/comprada.</t>
        </is>
      </c>
    </row>
    <row r="22" ht="18" customHeight="1">
      <c r="A22" s="21" t="inlineStr">
        <is>
          <t>Custo Unitário (R$)</t>
        </is>
      </c>
      <c r="B22" s="29" t="inlineStr">
        <is>
          <t>Valor pago por unidade do item.</t>
        </is>
      </c>
    </row>
    <row r="23" ht="18" customHeight="1">
      <c r="A23" s="24" t="inlineStr">
        <is>
          <t>Custo Total (R$)</t>
        </is>
      </c>
      <c r="B23" s="28" t="inlineStr">
        <is>
          <t>Calculado automaticamente: Qtd × Custo Unitário.</t>
        </is>
      </c>
    </row>
    <row r="24" ht="18" customHeight="1">
      <c r="A24" s="21" t="inlineStr">
        <is>
          <t>Fornecedor</t>
        </is>
      </c>
      <c r="B24" s="29" t="inlineStr">
        <is>
          <t>Nome do fornecedor do material ou serviço.</t>
        </is>
      </c>
    </row>
    <row r="25" ht="18" customHeight="1">
      <c r="A25" s="24" t="inlineStr">
        <is>
          <t>Data da Compra</t>
        </is>
      </c>
      <c r="B25" s="28" t="inlineStr">
        <is>
          <t>Data da compra/contratação no formato DD/MM/AAAA.</t>
        </is>
      </c>
    </row>
    <row r="26" ht="18" customHeight="1">
      <c r="A26" s="21" t="inlineStr">
        <is>
          <t>Aplicação</t>
        </is>
      </c>
      <c r="B26" s="29" t="inlineStr">
        <is>
          <t>Informe o número do orçamento ao qual o custo se refere.</t>
        </is>
      </c>
    </row>
    <row r="27" ht="18" customHeight="1">
      <c r="A27" s="26" t="inlineStr">
        <is>
          <t>ABA: Resumo e Indicadores</t>
        </is>
      </c>
      <c r="B27" s="27" t="inlineStr"/>
    </row>
    <row r="28" ht="18" customHeight="1">
      <c r="A28" s="21" t="inlineStr">
        <is>
          <t>Indicadores</t>
        </is>
      </c>
      <c r="B28" s="29" t="inlineStr">
        <is>
          <t>Painel com totais e taxas calculados automaticamente das abas Orçamento e Custos.</t>
        </is>
      </c>
    </row>
    <row r="29" ht="18" customHeight="1">
      <c r="A29" s="24" t="inlineStr">
        <is>
          <t>Taxa de Aprovação</t>
        </is>
      </c>
      <c r="B29" s="28" t="inlineStr">
        <is>
          <t>Percentual de orçamentos aprovados sobre o total. Meta sugerida: ≥ 60%.</t>
        </is>
      </c>
    </row>
    <row r="30" ht="18" customHeight="1">
      <c r="A30" s="21" t="inlineStr">
        <is>
          <t>Margem Média</t>
        </is>
      </c>
      <c r="B30" s="29" t="inlineStr">
        <is>
          <t>Margem percentual média de todos os orçamentos aprovados.</t>
        </is>
      </c>
    </row>
    <row r="31" ht="18" customHeight="1">
      <c r="A31" s="24" t="inlineStr">
        <is>
          <t>Tabela de Preços Base</t>
        </is>
      </c>
      <c r="B31" s="28" t="inlineStr">
        <is>
          <t>Referência de preço por m² por tipo de serviço. Ajuste conforme sua realidade.</t>
        </is>
      </c>
    </row>
    <row r="32" ht="18" customHeight="1">
      <c r="A32" s="21" t="inlineStr">
        <is>
          <t>Consulta VLOOKUP</t>
        </is>
      </c>
      <c r="B32" s="29" t="inlineStr">
        <is>
          <t>Digite o tipo de serviço na célula F8 para consultar o preço base automaticamente.</t>
        </is>
      </c>
    </row>
    <row r="33" ht="18" customHeight="1">
      <c r="A33" s="24" t="inlineStr">
        <is>
          <t>Gráfico Comparativo</t>
        </is>
      </c>
      <c r="B33" s="28" t="inlineStr">
        <is>
          <t>Exibe Custo Direto vs Preço Sugerido por orçamento. Barras vermelhas = custo; Verdes = preço.</t>
        </is>
      </c>
    </row>
    <row r="34" ht="18" customHeight="1">
      <c r="A34" s="30" t="inlineStr">
        <is>
          <t>DICA GERAL</t>
        </is>
      </c>
      <c r="B34" s="31" t="inlineStr">
        <is>
          <t>Mantenha os dados atualizados semanalmente. Use o Resumo para decidir quais propostas aceitar ou renegociar.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2026-07-21T09:00:00Z</dcterms:created>
  <dcterms:modified xmlns:dcterms="http://purl.org/dc/terms/" xmlns:xsi="http://www.w3.org/2001/XMLSchema-instance" xsi:type="dcterms:W3CDTF">2026-07-21T09:00:00Z</dcterms:modified>
</cp:coreProperties>
</file>