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amentos" sheetId="1" state="visible" r:id="rId1"/>
    <sheet xmlns:r="http://schemas.openxmlformats.org/officeDocument/2006/relationships" name="Funcionário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Gráfico Comparativ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R$ #.##0,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22C55E"/>
      <sz val="10"/>
    </font>
    <font>
      <name val="Calibri"/>
      <b val="1"/>
      <color rgb="000F766E"/>
      <sz val="13"/>
    </font>
    <font>
      <name val="Calibri"/>
      <b val="1"/>
      <sz val="11"/>
    </font>
    <font>
      <name val="Calibri"/>
      <b val="1"/>
      <color rgb="000F766E"/>
      <sz val="11"/>
    </font>
    <font>
      <name val="Calibri"/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/>
    </xf>
    <xf numFmtId="165" fontId="2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0" fontId="1" fillId="6" borderId="1" applyAlignment="1" pivotButton="0" quotePrefix="0" xfId="0">
      <alignment horizontal="center" vertical="center" wrapText="1"/>
    </xf>
    <xf numFmtId="165" fontId="1" fillId="6" borderId="1" applyAlignment="1" pivotButton="0" quotePrefix="0" xfId="0">
      <alignment horizontal="right" vertical="center"/>
    </xf>
    <xf numFmtId="164" fontId="2" fillId="4" borderId="1" applyAlignment="1" pivotButton="0" quotePrefix="0" xfId="0">
      <alignment horizontal="left" vertical="center"/>
    </xf>
    <xf numFmtId="165" fontId="2" fillId="4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left" vertical="center"/>
    </xf>
    <xf numFmtId="165" fontId="2" fillId="5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5" fillId="4" borderId="1" applyAlignment="1" pivotButton="0" quotePrefix="0" xfId="0">
      <alignment horizontal="left" vertical="center"/>
    </xf>
    <xf numFmtId="165" fontId="6" fillId="3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right" vertical="center"/>
    </xf>
    <xf numFmtId="165" fontId="7" fillId="4" borderId="1" applyAlignment="1" pivotButton="0" quotePrefix="0" xfId="0">
      <alignment horizontal="right" vertical="center"/>
    </xf>
    <xf numFmtId="165" fontId="7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Salário Líquido vs Total Descontos por Funcionário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'Resumo'!E11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solidFill>
                <a:srgbClr val="15803D"/>
              </a:solidFill>
              <a:prstDash val="solid"/>
            </a:ln>
          </spPr>
          <cat>
            <numRef>
              <f>'Resumo'!$B$12:$B$21</f>
            </numRef>
          </cat>
          <val>
            <numRef>
              <f>'Resumo'!$E$12:$E$21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Funcionário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Salário Líquido vs Total Descontos por Funcionário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'Gráfico Comparativo'!B1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solidFill>
                <a:srgbClr val="15803D"/>
              </a:solidFill>
              <a:prstDash val="solid"/>
            </a:ln>
          </spPr>
          <cat>
            <numRef>
              <f>'Gráfico Comparativo'!$A$2:$A$11</f>
            </numRef>
          </cat>
          <val>
            <numRef>
              <f>'Gráfico Comparativo'!$B$2:$B$11</f>
            </numRef>
          </val>
        </ser>
        <ser>
          <idx val="1"/>
          <order val="1"/>
          <tx>
            <strRef>
              <f>'Gráfico Comparativo'!C1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solidFill>
                <a:srgbClr val="991B1B"/>
              </a:solidFill>
              <a:prstDash val="solid"/>
            </a:ln>
          </spPr>
          <cat>
            <numRef>
              <f>'Gráfico Comparativo'!$A$2:$A$11</f>
            </numRef>
          </cat>
          <val>
            <numRef>
              <f>'Gráfico Comparativo'!$C$2:$C$11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Funcionário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864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13</row>
      <rowOff>0</rowOff>
    </from>
    <ext cx="1008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26" customWidth="1" min="3" max="3"/>
    <col width="24" customWidth="1" min="4" max="4"/>
    <col width="24" customWidth="1" min="5" max="5"/>
    <col width="20" customWidth="1" min="6" max="6"/>
    <col width="18" customWidth="1" min="7" max="7"/>
    <col width="18" customWidth="1" min="8" max="8"/>
    <col width="18" customWidth="1" min="9" max="9"/>
    <col width="20" customWidth="1" min="10" max="10"/>
    <col width="18" customWidth="1" min="11" max="11"/>
    <col width="18" customWidth="1" min="12" max="12"/>
    <col width="18" customWidth="1" min="13" max="13"/>
    <col width="12" customWidth="1" min="14" max="14"/>
    <col width="28" customWidth="1" min="15" max="15"/>
  </cols>
  <sheetData>
    <row r="1" ht="34" customHeight="1">
      <c r="A1" s="1" t="inlineStr">
        <is>
          <t>Competência</t>
        </is>
      </c>
      <c r="B1" s="1" t="inlineStr">
        <is>
          <t>Data de pagamento</t>
        </is>
      </c>
      <c r="C1" s="1" t="inlineStr">
        <is>
          <t>Funcionário</t>
        </is>
      </c>
      <c r="D1" s="1" t="inlineStr">
        <is>
          <t>Cargo</t>
        </is>
      </c>
      <c r="E1" s="1" t="inlineStr">
        <is>
          <t>CNPJ/Unidade</t>
        </is>
      </c>
      <c r="F1" s="1" t="inlineStr">
        <is>
          <t>Cidade</t>
        </is>
      </c>
      <c r="G1" s="1" t="inlineStr">
        <is>
          <t>Salário base (R$)</t>
        </is>
      </c>
      <c r="H1" s="1" t="inlineStr">
        <is>
          <t>Horas extras (R$)</t>
        </is>
      </c>
      <c r="I1" s="1" t="inlineStr">
        <is>
          <t>Adiantamento (R$)</t>
        </is>
      </c>
      <c r="J1" s="1" t="inlineStr">
        <is>
          <t>Outros descontos (R$)</t>
        </is>
      </c>
      <c r="K1" s="1" t="inlineStr">
        <is>
          <t>Total bruto (R$)</t>
        </is>
      </c>
      <c r="L1" s="1" t="inlineStr">
        <is>
          <t>Total descontos (R$)</t>
        </is>
      </c>
      <c r="M1" s="1" t="inlineStr">
        <is>
          <t>Salário líquido (R$)</t>
        </is>
      </c>
      <c r="N1" s="1" t="inlineStr">
        <is>
          <t>Status</t>
        </is>
      </c>
      <c r="O1" s="1" t="inlineStr">
        <is>
          <t>Observações</t>
        </is>
      </c>
    </row>
    <row r="2">
      <c r="A2" s="2" t="inlineStr">
        <is>
          <t>01/2026</t>
        </is>
      </c>
      <c r="B2" s="3" t="inlineStr">
        <is>
          <t>05/01/2026</t>
        </is>
      </c>
      <c r="C2" s="4" t="inlineStr">
        <is>
          <t>Ana Paula Souza</t>
        </is>
      </c>
      <c r="D2" s="5">
        <f>IFERROR(VLOOKUP(C2,Funcionários!A:D,3,FALSE),"")</f>
        <v/>
      </c>
      <c r="E2" s="5">
        <f>IFERROR(VLOOKUP(C2,Funcionários!A:D,2,FALSE),"")</f>
        <v/>
      </c>
      <c r="F2" s="5">
        <f>IFERROR(VLOOKUP(C2,Funcionários!A:D,4,FALSE),"")</f>
        <v/>
      </c>
      <c r="G2" s="6" t="n">
        <v>2800</v>
      </c>
      <c r="H2" s="6" t="n">
        <v>320</v>
      </c>
      <c r="I2" s="6" t="n">
        <v>500</v>
      </c>
      <c r="J2" s="6" t="n">
        <v>0</v>
      </c>
      <c r="K2" s="7">
        <f>SUM(G2,H2)</f>
        <v/>
      </c>
      <c r="L2" s="7">
        <f>SUM(I2,J2)</f>
        <v/>
      </c>
      <c r="M2" s="8">
        <f>IFERROR(K2-L2,0)</f>
        <v/>
      </c>
      <c r="N2" s="9">
        <f>IFERROR(IF(M2&gt;0,"Pago","Pendente"),"Pendente")</f>
        <v/>
      </c>
      <c r="O2" s="5" t="inlineStr">
        <is>
          <t>Pagamento via PIX</t>
        </is>
      </c>
    </row>
    <row r="3">
      <c r="A3" s="2" t="inlineStr">
        <is>
          <t>01/2026</t>
        </is>
      </c>
      <c r="B3" s="3" t="inlineStr">
        <is>
          <t>05/01/2026</t>
        </is>
      </c>
      <c r="C3" s="4" t="inlineStr">
        <is>
          <t>Bruno Henrique Lima</t>
        </is>
      </c>
      <c r="D3" s="10">
        <f>IFERROR(VLOOKUP(C3,Funcionários!A:D,3,FALSE),"")</f>
        <v/>
      </c>
      <c r="E3" s="10">
        <f>IFERROR(VLOOKUP(C3,Funcionários!A:D,2,FALSE),"")</f>
        <v/>
      </c>
      <c r="F3" s="10">
        <f>IFERROR(VLOOKUP(C3,Funcionários!A:D,4,FALSE),"")</f>
        <v/>
      </c>
      <c r="G3" s="6" t="n">
        <v>1980</v>
      </c>
      <c r="H3" s="6" t="n">
        <v>0</v>
      </c>
      <c r="I3" s="6" t="n">
        <v>300</v>
      </c>
      <c r="J3" s="6" t="n">
        <v>50</v>
      </c>
      <c r="K3" s="11">
        <f>SUM(G3,H3)</f>
        <v/>
      </c>
      <c r="L3" s="11">
        <f>SUM(I3,J3)</f>
        <v/>
      </c>
      <c r="M3" s="12">
        <f>IFERROR(K3-L3,0)</f>
        <v/>
      </c>
      <c r="N3" s="9">
        <f>IFERROR(IF(M3&gt;0,"Pago","Pendente"),"Pendente")</f>
        <v/>
      </c>
      <c r="O3" s="10" t="inlineStr">
        <is>
          <t>Desconto uniforme</t>
        </is>
      </c>
    </row>
    <row r="4">
      <c r="A4" s="2" t="inlineStr">
        <is>
          <t>01/2026</t>
        </is>
      </c>
      <c r="B4" s="3" t="inlineStr">
        <is>
          <t>05/01/2026</t>
        </is>
      </c>
      <c r="C4" s="4" t="inlineStr">
        <is>
          <t>Camila Rocha</t>
        </is>
      </c>
      <c r="D4" s="5">
        <f>IFERROR(VLOOKUP(C4,Funcionários!A:D,3,FALSE),"")</f>
        <v/>
      </c>
      <c r="E4" s="5">
        <f>IFERROR(VLOOKUP(C4,Funcionários!A:D,2,FALSE),"")</f>
        <v/>
      </c>
      <c r="F4" s="5">
        <f>IFERROR(VLOOKUP(C4,Funcionários!A:D,4,FALSE),"")</f>
        <v/>
      </c>
      <c r="G4" s="6" t="n">
        <v>2400</v>
      </c>
      <c r="H4" s="6" t="n">
        <v>200</v>
      </c>
      <c r="I4" s="6" t="n">
        <v>400</v>
      </c>
      <c r="J4" s="6" t="n">
        <v>0</v>
      </c>
      <c r="K4" s="7">
        <f>SUM(G4,H4)</f>
        <v/>
      </c>
      <c r="L4" s="7">
        <f>SUM(I4,J4)</f>
        <v/>
      </c>
      <c r="M4" s="8">
        <f>IFERROR(K4-L4,0)</f>
        <v/>
      </c>
      <c r="N4" s="9">
        <f>IFERROR(IF(M4&gt;0,"Pago","Pendente"),"Pendente")</f>
        <v/>
      </c>
      <c r="O4" s="5" t="inlineStr">
        <is>
          <t>Pagamento via PIX</t>
        </is>
      </c>
    </row>
    <row r="5">
      <c r="A5" s="2" t="inlineStr">
        <is>
          <t>02/2026</t>
        </is>
      </c>
      <c r="B5" s="3" t="inlineStr">
        <is>
          <t>05/02/2026</t>
        </is>
      </c>
      <c r="C5" s="4" t="inlineStr">
        <is>
          <t>Diego Alves</t>
        </is>
      </c>
      <c r="D5" s="10">
        <f>IFERROR(VLOOKUP(C5,Funcionários!A:D,3,FALSE),"")</f>
        <v/>
      </c>
      <c r="E5" s="10">
        <f>IFERROR(VLOOKUP(C5,Funcionários!A:D,2,FALSE),"")</f>
        <v/>
      </c>
      <c r="F5" s="10">
        <f>IFERROR(VLOOKUP(C5,Funcionários!A:D,4,FALSE),"")</f>
        <v/>
      </c>
      <c r="G5" s="6" t="n">
        <v>1650</v>
      </c>
      <c r="H5" s="6" t="n">
        <v>0</v>
      </c>
      <c r="I5" s="6" t="n">
        <v>200</v>
      </c>
      <c r="J5" s="6" t="n">
        <v>30</v>
      </c>
      <c r="K5" s="11">
        <f>SUM(G5,H5)</f>
        <v/>
      </c>
      <c r="L5" s="11">
        <f>SUM(I5,J5)</f>
        <v/>
      </c>
      <c r="M5" s="12">
        <f>IFERROR(K5-L5,0)</f>
        <v/>
      </c>
      <c r="N5" s="9">
        <f>IFERROR(IF(M5&gt;0,"Pago","Pendente"),"Pendente")</f>
        <v/>
      </c>
      <c r="O5" s="10" t="inlineStr">
        <is>
          <t>Adiantamento solicitado</t>
        </is>
      </c>
    </row>
    <row r="6">
      <c r="A6" s="2" t="inlineStr">
        <is>
          <t>02/2026</t>
        </is>
      </c>
      <c r="B6" s="3" t="inlineStr">
        <is>
          <t>05/02/2026</t>
        </is>
      </c>
      <c r="C6" s="4" t="inlineStr">
        <is>
          <t>Juliana Martins</t>
        </is>
      </c>
      <c r="D6" s="5">
        <f>IFERROR(VLOOKUP(C6,Funcionários!A:D,3,FALSE),"")</f>
        <v/>
      </c>
      <c r="E6" s="5">
        <f>IFERROR(VLOOKUP(C6,Funcionários!A:D,2,FALSE),"")</f>
        <v/>
      </c>
      <c r="F6" s="5">
        <f>IFERROR(VLOOKUP(C6,Funcionários!A:D,4,FALSE),"")</f>
        <v/>
      </c>
      <c r="G6" s="6" t="n">
        <v>3200</v>
      </c>
      <c r="H6" s="6" t="n">
        <v>500</v>
      </c>
      <c r="I6" s="6" t="n">
        <v>800</v>
      </c>
      <c r="J6" s="6" t="n">
        <v>0</v>
      </c>
      <c r="K6" s="7">
        <f>SUM(G6,H6)</f>
        <v/>
      </c>
      <c r="L6" s="7">
        <f>SUM(I6,J6)</f>
        <v/>
      </c>
      <c r="M6" s="8">
        <f>IFERROR(K6-L6,0)</f>
        <v/>
      </c>
      <c r="N6" s="9">
        <f>IFERROR(IF(M6&gt;0,"Pago","Pendente"),"Pendente")</f>
        <v/>
      </c>
      <c r="O6" s="5" t="inlineStr">
        <is>
          <t>Pagamento via TED</t>
        </is>
      </c>
    </row>
    <row r="7">
      <c r="A7" s="2" t="inlineStr">
        <is>
          <t>02/2026</t>
        </is>
      </c>
      <c r="B7" s="3" t="inlineStr">
        <is>
          <t>05/02/2026</t>
        </is>
      </c>
      <c r="C7" s="4" t="inlineStr">
        <is>
          <t>Rafael Costa</t>
        </is>
      </c>
      <c r="D7" s="10">
        <f>IFERROR(VLOOKUP(C7,Funcionários!A:D,3,FALSE),"")</f>
        <v/>
      </c>
      <c r="E7" s="10">
        <f>IFERROR(VLOOKUP(C7,Funcionários!A:D,2,FALSE),"")</f>
        <v/>
      </c>
      <c r="F7" s="10">
        <f>IFERROR(VLOOKUP(C7,Funcionários!A:D,4,FALSE),"")</f>
        <v/>
      </c>
      <c r="G7" s="6" t="n">
        <v>2600</v>
      </c>
      <c r="H7" s="6" t="n">
        <v>150</v>
      </c>
      <c r="I7" s="6" t="n">
        <v>350</v>
      </c>
      <c r="J7" s="6" t="n">
        <v>75</v>
      </c>
      <c r="K7" s="11">
        <f>SUM(G7,H7)</f>
        <v/>
      </c>
      <c r="L7" s="11">
        <f>SUM(I7,J7)</f>
        <v/>
      </c>
      <c r="M7" s="12">
        <f>IFERROR(K7-L7,0)</f>
        <v/>
      </c>
      <c r="N7" s="9">
        <f>IFERROR(IF(M7&gt;0,"Pago","Pendente"),"Pendente")</f>
        <v/>
      </c>
      <c r="O7" s="10" t="inlineStr">
        <is>
          <t>Desconto plano saúde</t>
        </is>
      </c>
    </row>
    <row r="8">
      <c r="A8" s="2" t="inlineStr">
        <is>
          <t>03/2026</t>
        </is>
      </c>
      <c r="B8" s="3" t="inlineStr">
        <is>
          <t>05/03/2026</t>
        </is>
      </c>
      <c r="C8" s="4" t="inlineStr">
        <is>
          <t>Tatiane Ferreira</t>
        </is>
      </c>
      <c r="D8" s="5">
        <f>IFERROR(VLOOKUP(C8,Funcionários!A:D,3,FALSE),"")</f>
        <v/>
      </c>
      <c r="E8" s="5">
        <f>IFERROR(VLOOKUP(C8,Funcionários!A:D,2,FALSE),"")</f>
        <v/>
      </c>
      <c r="F8" s="5">
        <f>IFERROR(VLOOKUP(C8,Funcionários!A:D,4,FALSE),"")</f>
        <v/>
      </c>
      <c r="G8" s="6" t="n">
        <v>1750</v>
      </c>
      <c r="H8" s="6" t="n">
        <v>0</v>
      </c>
      <c r="I8" s="6" t="n">
        <v>0</v>
      </c>
      <c r="J8" s="6" t="n">
        <v>60</v>
      </c>
      <c r="K8" s="7">
        <f>SUM(G8,H8)</f>
        <v/>
      </c>
      <c r="L8" s="7">
        <f>SUM(I8,J8)</f>
        <v/>
      </c>
      <c r="M8" s="8">
        <f>IFERROR(K8-L8,0)</f>
        <v/>
      </c>
      <c r="N8" s="9">
        <f>IFERROR(IF(M8&gt;0,"Pago","Pendente"),"Pendente")</f>
        <v/>
      </c>
      <c r="O8" s="5" t="inlineStr">
        <is>
          <t>Pendente aprovação</t>
        </is>
      </c>
    </row>
    <row r="9">
      <c r="A9" s="2" t="inlineStr">
        <is>
          <t>03/2026</t>
        </is>
      </c>
      <c r="B9" s="3" t="inlineStr">
        <is>
          <t>05/03/2026</t>
        </is>
      </c>
      <c r="C9" s="4" t="inlineStr">
        <is>
          <t>Felipe Gomes</t>
        </is>
      </c>
      <c r="D9" s="10">
        <f>IFERROR(VLOOKUP(C9,Funcionários!A:D,3,FALSE),"")</f>
        <v/>
      </c>
      <c r="E9" s="10">
        <f>IFERROR(VLOOKUP(C9,Funcionários!A:D,2,FALSE),"")</f>
        <v/>
      </c>
      <c r="F9" s="10">
        <f>IFERROR(VLOOKUP(C9,Funcionários!A:D,4,FALSE),"")</f>
        <v/>
      </c>
      <c r="G9" s="6" t="n">
        <v>2200</v>
      </c>
      <c r="H9" s="6" t="n">
        <v>280</v>
      </c>
      <c r="I9" s="6" t="n">
        <v>500</v>
      </c>
      <c r="J9" s="6" t="n">
        <v>0</v>
      </c>
      <c r="K9" s="11">
        <f>SUM(G9,H9)</f>
        <v/>
      </c>
      <c r="L9" s="11">
        <f>SUM(I9,J9)</f>
        <v/>
      </c>
      <c r="M9" s="12">
        <f>IFERROR(K9-L9,0)</f>
        <v/>
      </c>
      <c r="N9" s="9">
        <f>IFERROR(IF(M9&gt;0,"Pago","Pendente"),"Pendente")</f>
        <v/>
      </c>
      <c r="O9" s="10" t="inlineStr">
        <is>
          <t>Aguardando confirmação</t>
        </is>
      </c>
    </row>
    <row r="10">
      <c r="A10" s="2" t="inlineStr">
        <is>
          <t>03/2026</t>
        </is>
      </c>
      <c r="B10" s="3" t="inlineStr">
        <is>
          <t>05/03/2026</t>
        </is>
      </c>
      <c r="C10" s="4" t="inlineStr">
        <is>
          <t>Mariana Castro</t>
        </is>
      </c>
      <c r="D10" s="5">
        <f>IFERROR(VLOOKUP(C10,Funcionários!A:D,3,FALSE),"")</f>
        <v/>
      </c>
      <c r="E10" s="5">
        <f>IFERROR(VLOOKUP(C10,Funcionários!A:D,2,FALSE),"")</f>
        <v/>
      </c>
      <c r="F10" s="5">
        <f>IFERROR(VLOOKUP(C10,Funcionários!A:D,4,FALSE),"")</f>
        <v/>
      </c>
      <c r="G10" s="6" t="n">
        <v>1800</v>
      </c>
      <c r="H10" s="6" t="n">
        <v>0</v>
      </c>
      <c r="I10" s="6" t="n">
        <v>250</v>
      </c>
      <c r="J10" s="6" t="n">
        <v>45</v>
      </c>
      <c r="K10" s="7">
        <f>SUM(G10,H10)</f>
        <v/>
      </c>
      <c r="L10" s="7">
        <f>SUM(I10,J10)</f>
        <v/>
      </c>
      <c r="M10" s="8">
        <f>IFERROR(K10-L10,0)</f>
        <v/>
      </c>
      <c r="N10" s="9">
        <f>IFERROR(IF(M10&gt;0,"Pago","Pendente"),"Pendente")</f>
        <v/>
      </c>
      <c r="O10" s="5" t="inlineStr">
        <is>
          <t>Pendente documentação</t>
        </is>
      </c>
    </row>
    <row r="11">
      <c r="A11" s="2" t="inlineStr">
        <is>
          <t>03/2026</t>
        </is>
      </c>
      <c r="B11" s="3" t="inlineStr">
        <is>
          <t>05/03/2026</t>
        </is>
      </c>
      <c r="C11" s="4" t="inlineStr">
        <is>
          <t>Lucas Mendes</t>
        </is>
      </c>
      <c r="D11" s="10">
        <f>IFERROR(VLOOKUP(C11,Funcionários!A:D,3,FALSE),"")</f>
        <v/>
      </c>
      <c r="E11" s="10">
        <f>IFERROR(VLOOKUP(C11,Funcionários!A:D,2,FALSE),"")</f>
        <v/>
      </c>
      <c r="F11" s="10">
        <f>IFERROR(VLOOKUP(C11,Funcionários!A:D,4,FALSE),"")</f>
        <v/>
      </c>
      <c r="G11" s="6" t="n">
        <v>1900</v>
      </c>
      <c r="H11" s="6" t="n">
        <v>100</v>
      </c>
      <c r="I11" s="6" t="n">
        <v>300</v>
      </c>
      <c r="J11" s="6" t="n">
        <v>0</v>
      </c>
      <c r="K11" s="11">
        <f>SUM(G11,H11)</f>
        <v/>
      </c>
      <c r="L11" s="11">
        <f>SUM(I11,J11)</f>
        <v/>
      </c>
      <c r="M11" s="12">
        <f>IFERROR(K11-L11,0)</f>
        <v/>
      </c>
      <c r="N11" s="9">
        <f>IFERROR(IF(M11&gt;0,"Pago","Pendente"),"Pendente")</f>
        <v/>
      </c>
      <c r="O11" s="10" t="inlineStr">
        <is>
          <t>Novo colaborador</t>
        </is>
      </c>
    </row>
    <row r="12" ht="22" customHeight="1">
      <c r="F12" s="13" t="inlineStr">
        <is>
          <t>TOTAIS</t>
        </is>
      </c>
      <c r="G12" s="14">
        <f>SUM(G2:G11)</f>
        <v/>
      </c>
      <c r="H12" s="14">
        <f>SUM(H2:H11)</f>
        <v/>
      </c>
      <c r="I12" s="14">
        <f>SUM(I2:I11)</f>
        <v/>
      </c>
      <c r="J12" s="14">
        <f>SUM(J2:J11)</f>
        <v/>
      </c>
      <c r="K12" s="14">
        <f>SUM(K2:K11)</f>
        <v/>
      </c>
      <c r="L12" s="14">
        <f>SUM(L2:L11)</f>
        <v/>
      </c>
      <c r="M12" s="14">
        <f>SUM(M2:M11)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26" customWidth="1" min="1" max="1"/>
    <col width="24" customWidth="1" min="2" max="2"/>
    <col width="26" customWidth="1" min="3" max="3"/>
    <col width="22" customWidth="1" min="4" max="4"/>
    <col width="18" customWidth="1" min="5" max="5"/>
    <col width="18" customWidth="1" min="6" max="6"/>
    <col width="20" customWidth="1" min="7" max="7"/>
    <col width="8" customWidth="1" min="8" max="8"/>
  </cols>
  <sheetData>
    <row r="1" ht="32" customHeight="1">
      <c r="A1" s="1" t="inlineStr">
        <is>
          <t>Funcionário</t>
        </is>
      </c>
      <c r="B1" s="1" t="inlineStr">
        <is>
          <t>CNPJ/Unidade</t>
        </is>
      </c>
      <c r="C1" s="1" t="inlineStr">
        <is>
          <t>Cargo</t>
        </is>
      </c>
      <c r="D1" s="1" t="inlineStr">
        <is>
          <t>Cidade</t>
        </is>
      </c>
      <c r="E1" s="1" t="inlineStr">
        <is>
          <t>Data de admissão</t>
        </is>
      </c>
      <c r="F1" s="1" t="inlineStr">
        <is>
          <t>Tipo de contrato</t>
        </is>
      </c>
      <c r="G1" s="1" t="inlineStr">
        <is>
          <t>Salário base (R$)</t>
        </is>
      </c>
      <c r="H1" s="1" t="inlineStr">
        <is>
          <t>Ativo</t>
        </is>
      </c>
    </row>
    <row r="2">
      <c r="A2" s="4" t="inlineStr">
        <is>
          <t>Ana Paula Souza</t>
        </is>
      </c>
      <c r="B2" s="4" t="inlineStr">
        <is>
          <t>12.345.678/0001-99</t>
        </is>
      </c>
      <c r="C2" s="4" t="inlineStr">
        <is>
          <t>Analista Financeiro</t>
        </is>
      </c>
      <c r="D2" s="4" t="inlineStr">
        <is>
          <t>São Paulo/SP</t>
        </is>
      </c>
      <c r="E2" s="15" t="inlineStr">
        <is>
          <t>15/03/2024</t>
        </is>
      </c>
      <c r="F2" s="4" t="inlineStr">
        <is>
          <t>CLT</t>
        </is>
      </c>
      <c r="G2" s="16" t="n">
        <v>2800</v>
      </c>
      <c r="H2" s="4" t="inlineStr">
        <is>
          <t>Sim</t>
        </is>
      </c>
    </row>
    <row r="3">
      <c r="A3" s="4" t="inlineStr">
        <is>
          <t>Bruno Henrique Lima</t>
        </is>
      </c>
      <c r="B3" s="4" t="inlineStr">
        <is>
          <t>12.345.678/0001-99</t>
        </is>
      </c>
      <c r="C3" s="4" t="inlineStr">
        <is>
          <t>Assistente Comercial</t>
        </is>
      </c>
      <c r="D3" s="4" t="inlineStr">
        <is>
          <t>São Paulo/SP</t>
        </is>
      </c>
      <c r="E3" s="17" t="inlineStr">
        <is>
          <t>01/06/2024</t>
        </is>
      </c>
      <c r="F3" s="4" t="inlineStr">
        <is>
          <t>CLT</t>
        </is>
      </c>
      <c r="G3" s="18" t="n">
        <v>1980</v>
      </c>
      <c r="H3" s="4" t="inlineStr">
        <is>
          <t>Sim</t>
        </is>
      </c>
    </row>
    <row r="4">
      <c r="A4" s="4" t="inlineStr">
        <is>
          <t>Camila Rocha</t>
        </is>
      </c>
      <c r="B4" s="4" t="inlineStr">
        <is>
          <t>98.765.432/0001-11</t>
        </is>
      </c>
      <c r="C4" s="4" t="inlineStr">
        <is>
          <t>Supervisora de Loja</t>
        </is>
      </c>
      <c r="D4" s="4" t="inlineStr">
        <is>
          <t>Campinas/SP</t>
        </is>
      </c>
      <c r="E4" s="15" t="inlineStr">
        <is>
          <t>10/01/2025</t>
        </is>
      </c>
      <c r="F4" s="4" t="inlineStr">
        <is>
          <t>CLT</t>
        </is>
      </c>
      <c r="G4" s="16" t="n">
        <v>2400</v>
      </c>
      <c r="H4" s="4" t="inlineStr">
        <is>
          <t>Sim</t>
        </is>
      </c>
    </row>
    <row r="5">
      <c r="A5" s="4" t="inlineStr">
        <is>
          <t>Diego Alves</t>
        </is>
      </c>
      <c r="B5" s="4" t="inlineStr">
        <is>
          <t>98.765.432/0001-11</t>
        </is>
      </c>
      <c r="C5" s="4" t="inlineStr">
        <is>
          <t>Operador de Caixa</t>
        </is>
      </c>
      <c r="D5" s="4" t="inlineStr">
        <is>
          <t>Campinas/SP</t>
        </is>
      </c>
      <c r="E5" s="17" t="inlineStr">
        <is>
          <t>20/07/2024</t>
        </is>
      </c>
      <c r="F5" s="4" t="inlineStr">
        <is>
          <t>CLT</t>
        </is>
      </c>
      <c r="G5" s="18" t="n">
        <v>1650</v>
      </c>
      <c r="H5" s="4" t="inlineStr">
        <is>
          <t>Sim</t>
        </is>
      </c>
    </row>
    <row r="6">
      <c r="A6" s="4" t="inlineStr">
        <is>
          <t>Juliana Martins</t>
        </is>
      </c>
      <c r="B6" s="4" t="inlineStr">
        <is>
          <t>55.111.222/0001-33</t>
        </is>
      </c>
      <c r="C6" s="4" t="inlineStr">
        <is>
          <t>Gerente Geral</t>
        </is>
      </c>
      <c r="D6" s="4" t="inlineStr">
        <is>
          <t>Guarulhos/SP</t>
        </is>
      </c>
      <c r="E6" s="15" t="inlineStr">
        <is>
          <t>05/11/2023</t>
        </is>
      </c>
      <c r="F6" s="4" t="inlineStr">
        <is>
          <t>CLT</t>
        </is>
      </c>
      <c r="G6" s="16" t="n">
        <v>3200</v>
      </c>
      <c r="H6" s="4" t="inlineStr">
        <is>
          <t>Sim</t>
        </is>
      </c>
    </row>
    <row r="7">
      <c r="A7" s="4" t="inlineStr">
        <is>
          <t>Rafael Costa</t>
        </is>
      </c>
      <c r="B7" s="4" t="inlineStr">
        <is>
          <t>55.111.222/0001-33</t>
        </is>
      </c>
      <c r="C7" s="4" t="inlineStr">
        <is>
          <t>Técnico de TI</t>
        </is>
      </c>
      <c r="D7" s="4" t="inlineStr">
        <is>
          <t>Guarulhos/SP</t>
        </is>
      </c>
      <c r="E7" s="17" t="inlineStr">
        <is>
          <t>14/02/2025</t>
        </is>
      </c>
      <c r="F7" s="4" t="inlineStr">
        <is>
          <t>CLT</t>
        </is>
      </c>
      <c r="G7" s="18" t="n">
        <v>2600</v>
      </c>
      <c r="H7" s="4" t="inlineStr">
        <is>
          <t>Sim</t>
        </is>
      </c>
    </row>
    <row r="8">
      <c r="A8" s="4" t="inlineStr">
        <is>
          <t>Tatiane Ferreira</t>
        </is>
      </c>
      <c r="B8" s="4" t="inlineStr">
        <is>
          <t>77.888.999/0001-44</t>
        </is>
      </c>
      <c r="C8" s="4" t="inlineStr">
        <is>
          <t>Recepcionista</t>
        </is>
      </c>
      <c r="D8" s="4" t="inlineStr">
        <is>
          <t>Belo Horizonte/MG</t>
        </is>
      </c>
      <c r="E8" s="15" t="inlineStr">
        <is>
          <t>22/04/2025</t>
        </is>
      </c>
      <c r="F8" s="4" t="inlineStr">
        <is>
          <t>Temporário</t>
        </is>
      </c>
      <c r="G8" s="16" t="n">
        <v>1750</v>
      </c>
      <c r="H8" s="4" t="inlineStr">
        <is>
          <t>Sim</t>
        </is>
      </c>
    </row>
    <row r="9">
      <c r="A9" s="4" t="inlineStr">
        <is>
          <t>Felipe Gomes</t>
        </is>
      </c>
      <c r="B9" s="4" t="inlineStr">
        <is>
          <t>77.888.999/0001-44</t>
        </is>
      </c>
      <c r="C9" s="4" t="inlineStr">
        <is>
          <t>Motorista</t>
        </is>
      </c>
      <c r="D9" s="4" t="inlineStr">
        <is>
          <t>Belo Horizonte/MG</t>
        </is>
      </c>
      <c r="E9" s="17" t="inlineStr">
        <is>
          <t>03/08/2024</t>
        </is>
      </c>
      <c r="F9" s="4" t="inlineStr">
        <is>
          <t>CLT</t>
        </is>
      </c>
      <c r="G9" s="18" t="n">
        <v>2200</v>
      </c>
      <c r="H9" s="4" t="inlineStr">
        <is>
          <t>Sim</t>
        </is>
      </c>
    </row>
    <row r="10">
      <c r="A10" s="4" t="inlineStr">
        <is>
          <t>Mariana Castro</t>
        </is>
      </c>
      <c r="B10" s="4" t="inlineStr">
        <is>
          <t>33.444.555/0001-66</t>
        </is>
      </c>
      <c r="C10" s="4" t="inlineStr">
        <is>
          <t>Auxiliar Administrativo</t>
        </is>
      </c>
      <c r="D10" s="4" t="inlineStr">
        <is>
          <t>Curitiba/PR</t>
        </is>
      </c>
      <c r="E10" s="15" t="inlineStr">
        <is>
          <t>11/09/2025</t>
        </is>
      </c>
      <c r="F10" s="4" t="inlineStr">
        <is>
          <t>CLT</t>
        </is>
      </c>
      <c r="G10" s="16" t="n">
        <v>1800</v>
      </c>
      <c r="H10" s="4" t="inlineStr">
        <is>
          <t>Sim</t>
        </is>
      </c>
    </row>
    <row r="11">
      <c r="A11" s="4" t="inlineStr">
        <is>
          <t>Lucas Mendes</t>
        </is>
      </c>
      <c r="B11" s="4" t="inlineStr">
        <is>
          <t>33.444.555/0001-66</t>
        </is>
      </c>
      <c r="C11" s="4" t="inlineStr">
        <is>
          <t>Vendedor</t>
        </is>
      </c>
      <c r="D11" s="4" t="inlineStr">
        <is>
          <t>Curitiba/PR</t>
        </is>
      </c>
      <c r="E11" s="17" t="inlineStr">
        <is>
          <t>07/01/2026</t>
        </is>
      </c>
      <c r="F11" s="4" t="inlineStr">
        <is>
          <t>CLT</t>
        </is>
      </c>
      <c r="G11" s="18" t="n">
        <v>1900</v>
      </c>
      <c r="H11" s="4" t="inlineStr">
        <is>
          <t>Sim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36" customWidth="1" min="1" max="1"/>
    <col width="28" customWidth="1" min="2" max="2"/>
    <col width="22" customWidth="1" min="3" max="3"/>
    <col width="22" customWidth="1" min="4" max="4"/>
    <col width="20" customWidth="1" min="5" max="5"/>
  </cols>
  <sheetData>
    <row r="1" ht="38" customHeight="1">
      <c r="A1" s="19" t="inlineStr">
        <is>
          <t>RESUMO — FOLHA DE PAGAMENTO</t>
        </is>
      </c>
      <c r="B1" s="20" t="n"/>
      <c r="C1" s="20" t="n"/>
      <c r="D1" s="20" t="n"/>
      <c r="E1" s="20" t="n"/>
    </row>
    <row r="3">
      <c r="A3" s="13" t="inlineStr">
        <is>
          <t>KPIs GERAIS</t>
        </is>
      </c>
      <c r="B3" s="13" t="inlineStr">
        <is>
          <t>Valor</t>
        </is>
      </c>
    </row>
    <row r="4">
      <c r="A4" s="21" t="inlineStr">
        <is>
          <t>Total bruto pago (R$)</t>
        </is>
      </c>
      <c r="B4" s="22">
        <f>SUM(Pagamentos!K:K)</f>
        <v/>
      </c>
    </row>
    <row r="5">
      <c r="A5" s="23" t="inlineStr">
        <is>
          <t>Total descontos (R$)</t>
        </is>
      </c>
      <c r="B5" s="22">
        <f>SUM(Pagamentos!L:L)</f>
        <v/>
      </c>
    </row>
    <row r="6">
      <c r="A6" s="21" t="inlineStr">
        <is>
          <t>Total líquido pago (R$)</t>
        </is>
      </c>
      <c r="B6" s="22">
        <f>SUM(Pagamentos!M:M)</f>
        <v/>
      </c>
    </row>
    <row r="7">
      <c r="A7" s="23" t="inlineStr">
        <is>
          <t>Qtd. de pagamentos (Pago)</t>
        </is>
      </c>
      <c r="B7" s="24">
        <f>COUNTIF(Pagamentos!N:N,"Pago")</f>
        <v/>
      </c>
    </row>
    <row r="8">
      <c r="A8" s="21" t="inlineStr">
        <is>
          <t>Qtd. pendentes</t>
        </is>
      </c>
      <c r="B8" s="24">
        <f>COUNTIF(Pagamentos!N:N,"Pendente")</f>
        <v/>
      </c>
    </row>
    <row r="9">
      <c r="A9" s="23" t="inlineStr">
        <is>
          <t>Média salarial líquida (R$)</t>
        </is>
      </c>
      <c r="B9" s="22">
        <f>IFERROR(AVERAGE(Pagamentos!M:M),0)</f>
        <v/>
      </c>
    </row>
    <row r="11">
      <c r="A11" s="13" t="inlineStr">
        <is>
          <t>CONSULTA POR FUNCIONÁRIO</t>
        </is>
      </c>
      <c r="B11" s="13" t="inlineStr">
        <is>
          <t>Nome do funcionário</t>
        </is>
      </c>
      <c r="C11" s="13" t="inlineStr">
        <is>
          <t>Cargo</t>
        </is>
      </c>
      <c r="D11" s="13" t="inlineStr">
        <is>
          <t>Cidade</t>
        </is>
      </c>
      <c r="E11" s="13" t="inlineStr">
        <is>
          <t>Total líquido (R$)</t>
        </is>
      </c>
    </row>
    <row r="12">
      <c r="A12" s="5" t="inlineStr">
        <is>
          <t>Ana Paula Souza</t>
        </is>
      </c>
      <c r="B12" s="5" t="inlineStr">
        <is>
          <t>Ana Paula Souza</t>
        </is>
      </c>
      <c r="C12" s="5">
        <f>IFERROR(VLOOKUP(B12,Funcionários!A:D,3,FALSE),"")</f>
        <v/>
      </c>
      <c r="D12" s="5">
        <f>IFERROR(VLOOKUP(B12,Funcionários!A:D,4,FALSE),"")</f>
        <v/>
      </c>
      <c r="E12" s="8">
        <f>IFERROR(SUMIF(Pagamentos!C:C,B12,Pagamentos!M:M),0)</f>
        <v/>
      </c>
    </row>
    <row r="13">
      <c r="A13" s="10" t="inlineStr">
        <is>
          <t>Bruno Henrique Lima</t>
        </is>
      </c>
      <c r="B13" s="10" t="inlineStr">
        <is>
          <t>Bruno Henrique Lima</t>
        </is>
      </c>
      <c r="C13" s="10">
        <f>IFERROR(VLOOKUP(B13,Funcionários!A:D,3,FALSE),"")</f>
        <v/>
      </c>
      <c r="D13" s="10">
        <f>IFERROR(VLOOKUP(B13,Funcionários!A:D,4,FALSE),"")</f>
        <v/>
      </c>
      <c r="E13" s="12">
        <f>IFERROR(SUMIF(Pagamentos!C:C,B13,Pagamentos!M:M),0)</f>
        <v/>
      </c>
    </row>
    <row r="14">
      <c r="A14" s="5" t="inlineStr">
        <is>
          <t>Camila Rocha</t>
        </is>
      </c>
      <c r="B14" s="5" t="inlineStr">
        <is>
          <t>Camila Rocha</t>
        </is>
      </c>
      <c r="C14" s="5">
        <f>IFERROR(VLOOKUP(B14,Funcionários!A:D,3,FALSE),"")</f>
        <v/>
      </c>
      <c r="D14" s="5">
        <f>IFERROR(VLOOKUP(B14,Funcionários!A:D,4,FALSE),"")</f>
        <v/>
      </c>
      <c r="E14" s="8">
        <f>IFERROR(SUMIF(Pagamentos!C:C,B14,Pagamentos!M:M),0)</f>
        <v/>
      </c>
    </row>
    <row r="15">
      <c r="A15" s="10" t="inlineStr">
        <is>
          <t>Diego Alves</t>
        </is>
      </c>
      <c r="B15" s="10" t="inlineStr">
        <is>
          <t>Diego Alves</t>
        </is>
      </c>
      <c r="C15" s="10">
        <f>IFERROR(VLOOKUP(B15,Funcionários!A:D,3,FALSE),"")</f>
        <v/>
      </c>
      <c r="D15" s="10">
        <f>IFERROR(VLOOKUP(B15,Funcionários!A:D,4,FALSE),"")</f>
        <v/>
      </c>
      <c r="E15" s="12">
        <f>IFERROR(SUMIF(Pagamentos!C:C,B15,Pagamentos!M:M),0)</f>
        <v/>
      </c>
    </row>
    <row r="16">
      <c r="A16" s="5" t="inlineStr">
        <is>
          <t>Juliana Martins</t>
        </is>
      </c>
      <c r="B16" s="5" t="inlineStr">
        <is>
          <t>Juliana Martins</t>
        </is>
      </c>
      <c r="C16" s="5">
        <f>IFERROR(VLOOKUP(B16,Funcionários!A:D,3,FALSE),"")</f>
        <v/>
      </c>
      <c r="D16" s="5">
        <f>IFERROR(VLOOKUP(B16,Funcionários!A:D,4,FALSE),"")</f>
        <v/>
      </c>
      <c r="E16" s="8">
        <f>IFERROR(SUMIF(Pagamentos!C:C,B16,Pagamentos!M:M),0)</f>
        <v/>
      </c>
    </row>
    <row r="17">
      <c r="A17" s="10" t="inlineStr">
        <is>
          <t>Rafael Costa</t>
        </is>
      </c>
      <c r="B17" s="10" t="inlineStr">
        <is>
          <t>Rafael Costa</t>
        </is>
      </c>
      <c r="C17" s="10">
        <f>IFERROR(VLOOKUP(B17,Funcionários!A:D,3,FALSE),"")</f>
        <v/>
      </c>
      <c r="D17" s="10">
        <f>IFERROR(VLOOKUP(B17,Funcionários!A:D,4,FALSE),"")</f>
        <v/>
      </c>
      <c r="E17" s="12">
        <f>IFERROR(SUMIF(Pagamentos!C:C,B17,Pagamentos!M:M),0)</f>
        <v/>
      </c>
    </row>
    <row r="18">
      <c r="A18" s="5" t="inlineStr">
        <is>
          <t>Tatiane Ferreira</t>
        </is>
      </c>
      <c r="B18" s="5" t="inlineStr">
        <is>
          <t>Tatiane Ferreira</t>
        </is>
      </c>
      <c r="C18" s="5">
        <f>IFERROR(VLOOKUP(B18,Funcionários!A:D,3,FALSE),"")</f>
        <v/>
      </c>
      <c r="D18" s="5">
        <f>IFERROR(VLOOKUP(B18,Funcionários!A:D,4,FALSE),"")</f>
        <v/>
      </c>
      <c r="E18" s="8">
        <f>IFERROR(SUMIF(Pagamentos!C:C,B18,Pagamentos!M:M),0)</f>
        <v/>
      </c>
    </row>
    <row r="19">
      <c r="A19" s="10" t="inlineStr">
        <is>
          <t>Felipe Gomes</t>
        </is>
      </c>
      <c r="B19" s="10" t="inlineStr">
        <is>
          <t>Felipe Gomes</t>
        </is>
      </c>
      <c r="C19" s="10">
        <f>IFERROR(VLOOKUP(B19,Funcionários!A:D,3,FALSE),"")</f>
        <v/>
      </c>
      <c r="D19" s="10">
        <f>IFERROR(VLOOKUP(B19,Funcionários!A:D,4,FALSE),"")</f>
        <v/>
      </c>
      <c r="E19" s="12">
        <f>IFERROR(SUMIF(Pagamentos!C:C,B19,Pagamentos!M:M),0)</f>
        <v/>
      </c>
    </row>
    <row r="20">
      <c r="A20" s="5" t="inlineStr">
        <is>
          <t>Mariana Castro</t>
        </is>
      </c>
      <c r="B20" s="5" t="inlineStr">
        <is>
          <t>Mariana Castro</t>
        </is>
      </c>
      <c r="C20" s="5">
        <f>IFERROR(VLOOKUP(B20,Funcionários!A:D,3,FALSE),"")</f>
        <v/>
      </c>
      <c r="D20" s="5">
        <f>IFERROR(VLOOKUP(B20,Funcionários!A:D,4,FALSE),"")</f>
        <v/>
      </c>
      <c r="E20" s="8">
        <f>IFERROR(SUMIF(Pagamentos!C:C,B20,Pagamentos!M:M),0)</f>
        <v/>
      </c>
    </row>
    <row r="21">
      <c r="A21" s="10" t="inlineStr">
        <is>
          <t>Lucas Mendes</t>
        </is>
      </c>
      <c r="B21" s="10" t="inlineStr">
        <is>
          <t>Lucas Mendes</t>
        </is>
      </c>
      <c r="C21" s="10">
        <f>IFERROR(VLOOKUP(B21,Funcionários!A:D,3,FALSE),"")</f>
        <v/>
      </c>
      <c r="D21" s="10">
        <f>IFERROR(VLOOKUP(B21,Funcionários!A:D,4,FALSE),"")</f>
        <v/>
      </c>
      <c r="E21" s="12">
        <f>IFERROR(SUMIF(Pagamentos!C:C,B21,Pagamentos!M:M),0)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20" customWidth="1" min="4" max="4"/>
  </cols>
  <sheetData>
    <row r="1" ht="28" customHeight="1">
      <c r="A1" s="1" t="inlineStr">
        <is>
          <t>Funcionário</t>
        </is>
      </c>
      <c r="B1" s="1" t="inlineStr">
        <is>
          <t>Salário líquido (R$)</t>
        </is>
      </c>
      <c r="C1" s="1" t="inlineStr">
        <is>
          <t>Total descontos (R$)</t>
        </is>
      </c>
      <c r="D1" s="1" t="inlineStr">
        <is>
          <t>Total bruto (R$)</t>
        </is>
      </c>
    </row>
    <row r="2">
      <c r="A2" s="5" t="inlineStr">
        <is>
          <t>Ana Paula Souza</t>
        </is>
      </c>
      <c r="B2" s="8" t="n">
        <v>2620</v>
      </c>
      <c r="C2" s="25" t="n">
        <v>500</v>
      </c>
      <c r="D2" s="7" t="n">
        <v>3120</v>
      </c>
    </row>
    <row r="3">
      <c r="A3" s="10" t="inlineStr">
        <is>
          <t>Bruno Henrique Lima</t>
        </is>
      </c>
      <c r="B3" s="12" t="n">
        <v>1630</v>
      </c>
      <c r="C3" s="26" t="n">
        <v>350</v>
      </c>
      <c r="D3" s="11" t="n">
        <v>1980</v>
      </c>
    </row>
    <row r="4">
      <c r="A4" s="5" t="inlineStr">
        <is>
          <t>Camila Rocha</t>
        </is>
      </c>
      <c r="B4" s="8" t="n">
        <v>2200</v>
      </c>
      <c r="C4" s="25" t="n">
        <v>400</v>
      </c>
      <c r="D4" s="7" t="n">
        <v>2600</v>
      </c>
    </row>
    <row r="5">
      <c r="A5" s="10" t="inlineStr">
        <is>
          <t>Diego Alves</t>
        </is>
      </c>
      <c r="B5" s="12" t="n">
        <v>1420</v>
      </c>
      <c r="C5" s="26" t="n">
        <v>230</v>
      </c>
      <c r="D5" s="11" t="n">
        <v>1650</v>
      </c>
    </row>
    <row r="6">
      <c r="A6" s="5" t="inlineStr">
        <is>
          <t>Juliana Martins</t>
        </is>
      </c>
      <c r="B6" s="8" t="n">
        <v>2900</v>
      </c>
      <c r="C6" s="25" t="n">
        <v>800</v>
      </c>
      <c r="D6" s="7" t="n">
        <v>3700</v>
      </c>
    </row>
    <row r="7">
      <c r="A7" s="10" t="inlineStr">
        <is>
          <t>Rafael Costa</t>
        </is>
      </c>
      <c r="B7" s="12" t="n">
        <v>2325</v>
      </c>
      <c r="C7" s="26" t="n">
        <v>425</v>
      </c>
      <c r="D7" s="11" t="n">
        <v>2750</v>
      </c>
    </row>
    <row r="8">
      <c r="A8" s="5" t="inlineStr">
        <is>
          <t>Tatiane Ferreira</t>
        </is>
      </c>
      <c r="B8" s="8" t="n">
        <v>1690</v>
      </c>
      <c r="C8" s="25" t="n">
        <v>60</v>
      </c>
      <c r="D8" s="7" t="n">
        <v>1750</v>
      </c>
    </row>
    <row r="9">
      <c r="A9" s="10" t="inlineStr">
        <is>
          <t>Felipe Gomes</t>
        </is>
      </c>
      <c r="B9" s="12" t="n">
        <v>1980</v>
      </c>
      <c r="C9" s="26" t="n">
        <v>500</v>
      </c>
      <c r="D9" s="11" t="n">
        <v>2480</v>
      </c>
    </row>
    <row r="10">
      <c r="A10" s="5" t="inlineStr">
        <is>
          <t>Mariana Castro</t>
        </is>
      </c>
      <c r="B10" s="8" t="n">
        <v>1505</v>
      </c>
      <c r="C10" s="25" t="n">
        <v>295</v>
      </c>
      <c r="D10" s="7" t="n">
        <v>1800</v>
      </c>
    </row>
    <row r="11">
      <c r="A11" s="10" t="inlineStr">
        <is>
          <t>Lucas Mendes</t>
        </is>
      </c>
      <c r="B11" s="12" t="n">
        <v>1700</v>
      </c>
      <c r="C11" s="26" t="n">
        <v>300</v>
      </c>
      <c r="D11" s="11" t="n">
        <v>2000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2026-07-21T08:34:56Z</dcterms:created>
  <dcterms:modified xmlns:dcterms="http://purl.org/dc/terms/" xmlns:xsi="http://www.w3.org/2001/XMLSchema-instance" xsi:type="dcterms:W3CDTF">2026-07-21T08:34:56Z</dcterms:modified>
</cp:coreProperties>
</file>