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upança" sheetId="1" state="visible" r:id="rId1"/>
    <sheet xmlns:r="http://schemas.openxmlformats.org/officeDocument/2006/relationships" name="Entradas" sheetId="2" state="visible" r:id="rId2"/>
    <sheet xmlns:r="http://schemas.openxmlformats.org/officeDocument/2006/relationships" name="Resum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AAAA"/>
    <numFmt numFmtId="165" formatCode="R$ #.##0,00"/>
    <numFmt numFmtId="166" formatCode="0,00%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3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E0F2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165" fontId="3" fillId="4" borderId="1" applyAlignment="1" pivotButton="0" quotePrefix="0" xfId="0">
      <alignment horizontal="right" vertical="center"/>
    </xf>
    <xf numFmtId="165" fontId="3" fillId="3" borderId="1" applyAlignment="1" pivotButton="0" quotePrefix="0" xfId="0">
      <alignment horizontal="right" vertical="center"/>
    </xf>
    <xf numFmtId="164" fontId="3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/>
    </xf>
    <xf numFmtId="165" fontId="3" fillId="5" borderId="1" applyAlignment="1" pivotButton="0" quotePrefix="0" xfId="0">
      <alignment horizontal="right" vertical="center"/>
    </xf>
    <xf numFmtId="0" fontId="2" fillId="6" borderId="1" applyAlignment="1" pivotButton="0" quotePrefix="0" xfId="0">
      <alignment horizontal="center" vertical="center"/>
    </xf>
    <xf numFmtId="0" fontId="0" fillId="6" borderId="1" pivotButton="0" quotePrefix="0" xfId="0"/>
    <xf numFmtId="0" fontId="4" fillId="7" borderId="1" applyAlignment="1" pivotButton="0" quotePrefix="0" xfId="0">
      <alignment horizontal="left" vertical="center"/>
    </xf>
    <xf numFmtId="0" fontId="0" fillId="7" borderId="1" pivotButton="0" quotePrefix="0" xfId="0"/>
    <xf numFmtId="165" fontId="4" fillId="7" borderId="1" applyAlignment="1" pivotButton="0" quotePrefix="0" xfId="0">
      <alignment horizontal="right" vertical="center"/>
    </xf>
    <xf numFmtId="1" fontId="4" fillId="7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166" fontId="3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166" fontId="3" fillId="5" borderId="1" applyAlignment="1" pivotButton="0" quotePrefix="0" xfId="0">
      <alignment horizontal="center" vertical="center"/>
    </xf>
    <xf numFmtId="164" fontId="3" fillId="5" borderId="1" applyAlignment="1" pivotButton="0" quotePrefix="0" xfId="0">
      <alignment horizontal="center" vertical="center"/>
    </xf>
    <xf numFmtId="166" fontId="4" fillId="7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1" fontId="3" fillId="4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right" vertical="center"/>
    </xf>
    <xf numFmtId="0" fontId="0" fillId="5" borderId="1" pivotButton="0" quotePrefix="0" xfId="0"/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Meta-Alvo x Valor Atual Acumulado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'Entradas'!B2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'Entradas'!$A$3:$A$7</f>
            </numRef>
          </cat>
          <val>
            <numRef>
              <f>'Entradas'!$B$3:$B$7</f>
            </numRef>
          </val>
        </ser>
        <ser>
          <idx val="1"/>
          <order val="1"/>
          <tx>
            <strRef>
              <f>'Entradas'!E2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'Entradas'!$A$3:$A$7</f>
            </numRef>
          </cat>
          <val>
            <numRef>
              <f>'Entradas'!$E$3:$E$7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22" customWidth="1" min="3" max="3"/>
    <col width="38" customWidth="1" min="4" max="4"/>
    <col width="22" customWidth="1" min="5" max="5"/>
    <col width="22" customWidth="1" min="6" max="6"/>
    <col width="20" customWidth="1" min="7" max="7"/>
    <col width="20" customWidth="1" min="8" max="8"/>
    <col width="22" customWidth="1" min="9" max="9"/>
    <col width="22" customWidth="1" min="10" max="10"/>
    <col width="30" customWidth="1" min="11" max="11"/>
  </cols>
  <sheetData>
    <row r="1" ht="28" customHeight="1">
      <c r="A1" s="1" t="inlineStr">
        <is>
          <t>POUPANÇA EMPRESARIAL — CONTROLE DE APORTES E RESGATES</t>
        </is>
      </c>
    </row>
    <row r="2" ht="22" customHeight="1">
      <c r="A2" s="2" t="inlineStr">
        <is>
          <t>Data</t>
        </is>
      </c>
      <c r="B2" s="2" t="inlineStr">
        <is>
          <t>Tipo de Movimento</t>
        </is>
      </c>
      <c r="C2" s="2" t="inlineStr">
        <is>
          <t>Categoria</t>
        </is>
      </c>
      <c r="D2" s="2" t="inlineStr">
        <is>
          <t>Descrição</t>
        </is>
      </c>
      <c r="E2" s="2" t="inlineStr">
        <is>
          <t>Cliente/Fornecedor</t>
        </is>
      </c>
      <c r="F2" s="2" t="inlineStr">
        <is>
          <t>Cidade/UF</t>
        </is>
      </c>
      <c r="G2" s="2" t="inlineStr">
        <is>
          <t>Valor de Aporte (R$)</t>
        </is>
      </c>
      <c r="H2" s="2" t="inlineStr">
        <is>
          <t>Valor de Resgate (R$)</t>
        </is>
      </c>
      <c r="I2" s="2" t="inlineStr">
        <is>
          <t>Saldo do Movimento (R$)</t>
        </is>
      </c>
      <c r="J2" s="2" t="inlineStr">
        <is>
          <t>Saldo Acumulado (R$)</t>
        </is>
      </c>
      <c r="K2" s="2" t="inlineStr">
        <is>
          <t>Observação</t>
        </is>
      </c>
    </row>
    <row r="3" ht="18" customHeight="1">
      <c r="A3" s="3" t="inlineStr">
        <is>
          <t>05/01/2026</t>
        </is>
      </c>
      <c r="B3" s="4" t="inlineStr">
        <is>
          <t>Aporte</t>
        </is>
      </c>
      <c r="C3" s="4" t="inlineStr">
        <is>
          <t>Reserva Operacional</t>
        </is>
      </c>
      <c r="D3" s="4" t="inlineStr">
        <is>
          <t>Separação mensal para caixa</t>
        </is>
      </c>
      <c r="E3" s="4" t="inlineStr">
        <is>
          <t>Empresa Alfa</t>
        </is>
      </c>
      <c r="F3" s="4" t="inlineStr">
        <is>
          <t>São Paulo/SP</t>
        </is>
      </c>
      <c r="G3" s="5" t="n">
        <v>2500</v>
      </c>
      <c r="H3" s="6" t="n">
        <v>0</v>
      </c>
      <c r="I3" s="6">
        <f>IFERROR(G3-H3,0)</f>
        <v/>
      </c>
      <c r="J3" s="6">
        <f>IFERROR(I3,0)</f>
        <v/>
      </c>
      <c r="K3" s="4" t="inlineStr">
        <is>
          <t>Recorrente mensal</t>
        </is>
      </c>
    </row>
    <row r="4" ht="18" customHeight="1">
      <c r="A4" s="7" t="inlineStr">
        <is>
          <t>12/01/2026</t>
        </is>
      </c>
      <c r="B4" s="8" t="inlineStr">
        <is>
          <t>Aporte</t>
        </is>
      </c>
      <c r="C4" s="8" t="inlineStr">
        <is>
          <t>Meta Expansão</t>
        </is>
      </c>
      <c r="D4" s="8" t="inlineStr">
        <is>
          <t>Guarda para compra de equipamento</t>
        </is>
      </c>
      <c r="E4" s="8" t="inlineStr">
        <is>
          <t>Empresa Alfa</t>
        </is>
      </c>
      <c r="F4" s="8" t="inlineStr">
        <is>
          <t>Campinas/SP</t>
        </is>
      </c>
      <c r="G4" s="5" t="n">
        <v>1200</v>
      </c>
      <c r="H4" s="9" t="n">
        <v>0</v>
      </c>
      <c r="I4" s="9">
        <f>IFERROR(G4-H4,0)</f>
        <v/>
      </c>
      <c r="J4" s="9">
        <f>IFERROR(J3+I4,0)</f>
        <v/>
      </c>
      <c r="K4" s="8" t="inlineStr">
        <is>
          <t>Equipamento de informática</t>
        </is>
      </c>
    </row>
    <row r="5" ht="18" customHeight="1">
      <c r="A5" s="3" t="inlineStr">
        <is>
          <t>20/01/2026</t>
        </is>
      </c>
      <c r="B5" s="4" t="inlineStr">
        <is>
          <t>Resgate</t>
        </is>
      </c>
      <c r="C5" s="4" t="inlineStr">
        <is>
          <t>Emergência</t>
        </is>
      </c>
      <c r="D5" s="4" t="inlineStr">
        <is>
          <t>Manutenção de notebook</t>
        </is>
      </c>
      <c r="E5" s="4" t="inlineStr">
        <is>
          <t>Assistência Tech</t>
        </is>
      </c>
      <c r="F5" s="4" t="inlineStr">
        <is>
          <t>Curitiba/PR</t>
        </is>
      </c>
      <c r="G5" s="6" t="n">
        <v>0</v>
      </c>
      <c r="H5" s="5" t="n">
        <v>350</v>
      </c>
      <c r="I5" s="6">
        <f>IFERROR(G5-H5,0)</f>
        <v/>
      </c>
      <c r="J5" s="6">
        <f>IFERROR(J4+I5,0)</f>
        <v/>
      </c>
      <c r="K5" s="4" t="inlineStr">
        <is>
          <t>Reparo urgente</t>
        </is>
      </c>
    </row>
    <row r="6" ht="18" customHeight="1">
      <c r="A6" s="7" t="inlineStr">
        <is>
          <t>05/02/2026</t>
        </is>
      </c>
      <c r="B6" s="8" t="inlineStr">
        <is>
          <t>Aporte</t>
        </is>
      </c>
      <c r="C6" s="8" t="inlineStr">
        <is>
          <t>Reserva Operacional</t>
        </is>
      </c>
      <c r="D6" s="8" t="inlineStr">
        <is>
          <t>Aporte do mês</t>
        </is>
      </c>
      <c r="E6" s="8" t="inlineStr">
        <is>
          <t>Empresa Alfa</t>
        </is>
      </c>
      <c r="F6" s="8" t="inlineStr">
        <is>
          <t>Belo Horizonte/MG</t>
        </is>
      </c>
      <c r="G6" s="5" t="n">
        <v>2500</v>
      </c>
      <c r="H6" s="9" t="n">
        <v>0</v>
      </c>
      <c r="I6" s="9">
        <f>IFERROR(G6-H6,0)</f>
        <v/>
      </c>
      <c r="J6" s="9">
        <f>IFERROR(J5+I6,0)</f>
        <v/>
      </c>
      <c r="K6" s="8" t="inlineStr">
        <is>
          <t>Recorrente mensal</t>
        </is>
      </c>
    </row>
    <row r="7" ht="18" customHeight="1">
      <c r="A7" s="3" t="inlineStr">
        <is>
          <t>18/02/2026</t>
        </is>
      </c>
      <c r="B7" s="4" t="inlineStr">
        <is>
          <t>Aporte</t>
        </is>
      </c>
      <c r="C7" s="4" t="inlineStr">
        <is>
          <t>Impostos</t>
        </is>
      </c>
      <c r="D7" s="4" t="inlineStr">
        <is>
          <t>Separação para DAS</t>
        </is>
      </c>
      <c r="E7" s="4" t="inlineStr">
        <is>
          <t>Contabilidade Lima</t>
        </is>
      </c>
      <c r="F7" s="4" t="inlineStr">
        <is>
          <t>Salvador/BA</t>
        </is>
      </c>
      <c r="G7" s="5" t="n">
        <v>800</v>
      </c>
      <c r="H7" s="6" t="n">
        <v>0</v>
      </c>
      <c r="I7" s="6">
        <f>IFERROR(G7-H7,0)</f>
        <v/>
      </c>
      <c r="J7" s="6">
        <f>IFERROR(J6+I7,0)</f>
        <v/>
      </c>
      <c r="K7" s="4" t="inlineStr">
        <is>
          <t>Guia DAS MEI</t>
        </is>
      </c>
    </row>
    <row r="8" ht="18" customHeight="1">
      <c r="A8" s="7" t="inlineStr">
        <is>
          <t>25/02/2026</t>
        </is>
      </c>
      <c r="B8" s="8" t="inlineStr">
        <is>
          <t>Resgate</t>
        </is>
      </c>
      <c r="C8" s="8" t="inlineStr">
        <is>
          <t>Impostos</t>
        </is>
      </c>
      <c r="D8" s="8" t="inlineStr">
        <is>
          <t>Pagamento de guia</t>
        </is>
      </c>
      <c r="E8" s="8" t="inlineStr">
        <is>
          <t>Contabilidade Lima</t>
        </is>
      </c>
      <c r="F8" s="8" t="inlineStr">
        <is>
          <t>Salvador/BA</t>
        </is>
      </c>
      <c r="G8" s="9" t="n">
        <v>0</v>
      </c>
      <c r="H8" s="5" t="n">
        <v>800</v>
      </c>
      <c r="I8" s="9">
        <f>IFERROR(G8-H8,0)</f>
        <v/>
      </c>
      <c r="J8" s="9">
        <f>IFERROR(J7+I8,0)</f>
        <v/>
      </c>
      <c r="K8" s="8" t="inlineStr">
        <is>
          <t>DAS quitado</t>
        </is>
      </c>
    </row>
    <row r="9" ht="18" customHeight="1">
      <c r="A9" s="3" t="inlineStr">
        <is>
          <t>05/03/2026</t>
        </is>
      </c>
      <c r="B9" s="4" t="inlineStr">
        <is>
          <t>Aporte</t>
        </is>
      </c>
      <c r="C9" s="4" t="inlineStr">
        <is>
          <t>Reserva Operacional</t>
        </is>
      </c>
      <c r="D9" s="4" t="inlineStr">
        <is>
          <t>Aporte do mês</t>
        </is>
      </c>
      <c r="E9" s="4" t="inlineStr">
        <is>
          <t>Empresa Alfa</t>
        </is>
      </c>
      <c r="F9" s="4" t="inlineStr">
        <is>
          <t>Ribeirão Preto/SP</t>
        </is>
      </c>
      <c r="G9" s="5" t="n">
        <v>2500</v>
      </c>
      <c r="H9" s="6" t="n">
        <v>0</v>
      </c>
      <c r="I9" s="6">
        <f>IFERROR(G9-H9,0)</f>
        <v/>
      </c>
      <c r="J9" s="6">
        <f>IFERROR(J8+I9,0)</f>
        <v/>
      </c>
      <c r="K9" s="4" t="inlineStr">
        <is>
          <t>Recorrente mensal</t>
        </is>
      </c>
    </row>
    <row r="10" ht="18" customHeight="1">
      <c r="A10" s="7" t="inlineStr">
        <is>
          <t>14/03/2026</t>
        </is>
      </c>
      <c r="B10" s="8" t="inlineStr">
        <is>
          <t>Aporte</t>
        </is>
      </c>
      <c r="C10" s="8" t="inlineStr">
        <is>
          <t>Meta Expansão</t>
        </is>
      </c>
      <c r="D10" s="8" t="inlineStr">
        <is>
          <t>Reserva para estoque</t>
        </is>
      </c>
      <c r="E10" s="8" t="inlineStr">
        <is>
          <t>Distribuidora Sul</t>
        </is>
      </c>
      <c r="F10" s="8" t="inlineStr">
        <is>
          <t>Porto Alegre/RS</t>
        </is>
      </c>
      <c r="G10" s="5" t="n">
        <v>1100</v>
      </c>
      <c r="H10" s="9" t="n">
        <v>0</v>
      </c>
      <c r="I10" s="9">
        <f>IFERROR(G10-H10,0)</f>
        <v/>
      </c>
      <c r="J10" s="9">
        <f>IFERROR(J9+I10,0)</f>
        <v/>
      </c>
      <c r="K10" s="8" t="inlineStr">
        <is>
          <t>Ampliação de estoque</t>
        </is>
      </c>
    </row>
    <row r="11" ht="18" customHeight="1">
      <c r="A11" s="3" t="inlineStr">
        <is>
          <t>28/03/2026</t>
        </is>
      </c>
      <c r="B11" s="4" t="inlineStr">
        <is>
          <t>Resgate</t>
        </is>
      </c>
      <c r="C11" s="4" t="inlineStr">
        <is>
          <t>Emergência</t>
        </is>
      </c>
      <c r="D11" s="4" t="inlineStr">
        <is>
          <t>Despesas bancárias</t>
        </is>
      </c>
      <c r="E11" s="4" t="inlineStr">
        <is>
          <t>Banco Parceiro</t>
        </is>
      </c>
      <c r="F11" s="4" t="inlineStr">
        <is>
          <t>Rio de Janeiro/RJ</t>
        </is>
      </c>
      <c r="G11" s="6" t="n">
        <v>0</v>
      </c>
      <c r="H11" s="5" t="n">
        <v>90</v>
      </c>
      <c r="I11" s="6">
        <f>IFERROR(G11-H11,0)</f>
        <v/>
      </c>
      <c r="J11" s="6">
        <f>IFERROR(J10+I11,0)</f>
        <v/>
      </c>
      <c r="K11" s="4" t="inlineStr">
        <is>
          <t>Tarifas bancárias</t>
        </is>
      </c>
    </row>
    <row r="13">
      <c r="A13" s="10" t="inlineStr">
        <is>
          <t>TOTAIS E INDICADORES</t>
        </is>
      </c>
      <c r="B13" s="11" t="n"/>
      <c r="C13" s="11" t="n"/>
      <c r="D13" s="11" t="n"/>
      <c r="E13" s="11" t="n"/>
      <c r="F13" s="11" t="n"/>
      <c r="G13" s="11" t="n"/>
      <c r="H13" s="11" t="n"/>
      <c r="I13" s="11" t="n"/>
      <c r="J13" s="11" t="n"/>
      <c r="K13" s="11" t="n"/>
    </row>
    <row r="14">
      <c r="A14" s="12" t="inlineStr">
        <is>
          <t>Total Aportado (R$):</t>
        </is>
      </c>
      <c r="B14" s="13" t="n"/>
      <c r="C14" s="13" t="n"/>
      <c r="D14" s="13" t="n"/>
      <c r="E14" s="13" t="n"/>
      <c r="F14" s="13" t="n"/>
      <c r="G14" s="14">
        <f>SUM(G3:G11)</f>
        <v/>
      </c>
      <c r="H14" s="13" t="n"/>
      <c r="I14" s="13" t="n"/>
      <c r="J14" s="13" t="n"/>
      <c r="K14" s="13" t="n"/>
    </row>
    <row r="15">
      <c r="A15" s="12" t="inlineStr">
        <is>
          <t>Total Resgatado (R$):</t>
        </is>
      </c>
      <c r="B15" s="13" t="n"/>
      <c r="C15" s="13" t="n"/>
      <c r="D15" s="13" t="n"/>
      <c r="E15" s="13" t="n"/>
      <c r="F15" s="13" t="n"/>
      <c r="G15" s="14">
        <f>SUM(H3:H11)</f>
        <v/>
      </c>
      <c r="H15" s="13" t="n"/>
      <c r="I15" s="13" t="n"/>
      <c r="J15" s="13" t="n"/>
      <c r="K15" s="13" t="n"/>
    </row>
    <row r="16">
      <c r="A16" s="12" t="inlineStr">
        <is>
          <t>Saldo Final (R$):</t>
        </is>
      </c>
      <c r="B16" s="13" t="n"/>
      <c r="C16" s="13" t="n"/>
      <c r="D16" s="13" t="n"/>
      <c r="E16" s="13" t="n"/>
      <c r="F16" s="13" t="n"/>
      <c r="G16" s="14">
        <f>SUM(I3:I11)</f>
        <v/>
      </c>
      <c r="H16" s="13" t="n"/>
      <c r="I16" s="13" t="n"/>
      <c r="J16" s="13" t="n"/>
      <c r="K16" s="13" t="n"/>
    </row>
    <row r="17">
      <c r="A17" s="12" t="inlineStr">
        <is>
          <t>Média de Aporte (R$):</t>
        </is>
      </c>
      <c r="B17" s="13" t="n"/>
      <c r="C17" s="13" t="n"/>
      <c r="D17" s="13" t="n"/>
      <c r="E17" s="13" t="n"/>
      <c r="F17" s="13" t="n"/>
      <c r="G17" s="14">
        <f>IFERROR(AVERAGE(G3:G11),0)</f>
        <v/>
      </c>
      <c r="H17" s="13" t="n"/>
      <c r="I17" s="13" t="n"/>
      <c r="J17" s="13" t="n"/>
      <c r="K17" s="13" t="n"/>
    </row>
    <row r="18">
      <c r="A18" s="12" t="inlineStr">
        <is>
          <t>Qtd. de Aportes:</t>
        </is>
      </c>
      <c r="B18" s="13" t="n"/>
      <c r="C18" s="13" t="n"/>
      <c r="D18" s="13" t="n"/>
      <c r="E18" s="13" t="n"/>
      <c r="F18" s="13" t="n"/>
      <c r="G18" s="15">
        <f>COUNTIF(B3:B11,"Aporte")</f>
        <v/>
      </c>
      <c r="H18" s="13" t="n"/>
      <c r="I18" s="13" t="n"/>
      <c r="J18" s="13" t="n"/>
      <c r="K18" s="13" t="n"/>
    </row>
    <row r="19">
      <c r="A19" s="12" t="inlineStr">
        <is>
          <t>Qtd. de Resgates:</t>
        </is>
      </c>
      <c r="B19" s="13" t="n"/>
      <c r="C19" s="13" t="n"/>
      <c r="D19" s="13" t="n"/>
      <c r="E19" s="13" t="n"/>
      <c r="F19" s="13" t="n"/>
      <c r="G19" s="15">
        <f>COUNTIF(B3:B11,"Resgate")</f>
        <v/>
      </c>
      <c r="H19" s="13" t="n"/>
      <c r="I19" s="13" t="n"/>
      <c r="J19" s="13" t="n"/>
      <c r="K19" s="13" t="n"/>
    </row>
    <row r="20">
      <c r="A20" s="12" t="inlineStr">
        <is>
          <t>Total Reserva Operacional (R$):</t>
        </is>
      </c>
      <c r="B20" s="13" t="n"/>
      <c r="C20" s="13" t="n"/>
      <c r="D20" s="13" t="n"/>
      <c r="E20" s="13" t="n"/>
      <c r="F20" s="13" t="n"/>
      <c r="G20" s="14">
        <f>SUMIF(C3:C11,"Reserva Operacional",G3:G11)</f>
        <v/>
      </c>
      <c r="H20" s="13" t="n"/>
      <c r="I20" s="13" t="n"/>
      <c r="J20" s="13" t="n"/>
      <c r="K20" s="13" t="n"/>
    </row>
    <row r="21">
      <c r="A21" s="12" t="inlineStr">
        <is>
          <t>Total Meta Expansão (R$):</t>
        </is>
      </c>
      <c r="B21" s="13" t="n"/>
      <c r="C21" s="13" t="n"/>
      <c r="D21" s="13" t="n"/>
      <c r="E21" s="13" t="n"/>
      <c r="F21" s="13" t="n"/>
      <c r="G21" s="14">
        <f>SUMIF(C3:C11,"Meta Expansão",G3:G11)</f>
        <v/>
      </c>
      <c r="H21" s="13" t="n"/>
      <c r="I21" s="13" t="n"/>
      <c r="J21" s="13" t="n"/>
      <c r="K21" s="13" t="n"/>
    </row>
    <row r="22">
      <c r="A22" s="12" t="inlineStr">
        <is>
          <t>Total Impostos Aportado (R$):</t>
        </is>
      </c>
      <c r="B22" s="13" t="n"/>
      <c r="C22" s="13" t="n"/>
      <c r="D22" s="13" t="n"/>
      <c r="E22" s="13" t="n"/>
      <c r="F22" s="13" t="n"/>
      <c r="G22" s="14">
        <f>SUMIF(C3:C11,"Impostos",G3:G11)</f>
        <v/>
      </c>
      <c r="H22" s="13" t="n"/>
      <c r="I22" s="13" t="n"/>
      <c r="J22" s="13" t="n"/>
      <c r="K22" s="13" t="n"/>
    </row>
  </sheetData>
  <mergeCells count="2">
    <mergeCell ref="A1:K1"/>
    <mergeCell ref="A13:F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8" customWidth="1" min="1" max="1"/>
    <col width="20" customWidth="1" min="2" max="2"/>
    <col width="12" customWidth="1" min="3" max="3"/>
    <col width="14" customWidth="1" min="4" max="4"/>
    <col width="24" customWidth="1" min="5" max="5"/>
    <col width="22" customWidth="1" min="6" max="6"/>
    <col width="22" customWidth="1" min="7" max="7"/>
    <col width="18" customWidth="1" min="8" max="8"/>
    <col width="22" customWidth="1" min="9" max="9"/>
  </cols>
  <sheetData>
    <row r="1" ht="28" customHeight="1">
      <c r="A1" s="16" t="inlineStr">
        <is>
          <t>METAS DE POUPANÇA EMPRESARIAL — ACOMPANHAMENTO</t>
        </is>
      </c>
    </row>
    <row r="2" ht="22" customHeight="1">
      <c r="A2" s="2" t="inlineStr">
        <is>
          <t>Meta</t>
        </is>
      </c>
      <c r="B2" s="2" t="inlineStr">
        <is>
          <t>Valor-Alvo (R$)</t>
        </is>
      </c>
      <c r="C2" s="2" t="inlineStr">
        <is>
          <t>Prazo</t>
        </is>
      </c>
      <c r="D2" s="2" t="inlineStr">
        <is>
          <t>Prioridade</t>
        </is>
      </c>
      <c r="E2" s="2" t="inlineStr">
        <is>
          <t>Valor Atual Acumulado (R$)</t>
        </is>
      </c>
      <c r="F2" s="2" t="inlineStr">
        <is>
          <t>Percentual Concluído</t>
        </is>
      </c>
      <c r="G2" s="2" t="inlineStr">
        <is>
          <t>Responsável</t>
        </is>
      </c>
      <c r="H2" s="2" t="inlineStr">
        <is>
          <t>Status</t>
        </is>
      </c>
      <c r="I2" s="2" t="inlineStr">
        <is>
          <t>Última Atualização</t>
        </is>
      </c>
    </row>
    <row r="3">
      <c r="A3" s="17" t="inlineStr">
        <is>
          <t>Reserva Operacional</t>
        </is>
      </c>
      <c r="B3" s="5" t="n">
        <v>7500</v>
      </c>
      <c r="C3" s="18" t="inlineStr">
        <is>
          <t>Jun/2026</t>
        </is>
      </c>
      <c r="D3" s="18" t="inlineStr">
        <is>
          <t>Alta</t>
        </is>
      </c>
      <c r="E3" s="5" t="n">
        <v>7500</v>
      </c>
      <c r="F3" s="19">
        <f>IFERROR(E3/B3,0)</f>
        <v/>
      </c>
      <c r="G3" s="4" t="inlineStr">
        <is>
          <t>Ana Souza</t>
        </is>
      </c>
      <c r="H3" s="18">
        <f>IF(F3&gt;=1,"Concluída","Em andamento")</f>
        <v/>
      </c>
      <c r="I3" s="20" t="inlineStr">
        <is>
          <t>30/06/2026</t>
        </is>
      </c>
    </row>
    <row r="4">
      <c r="A4" s="17" t="inlineStr">
        <is>
          <t>Compra de Notebook</t>
        </is>
      </c>
      <c r="B4" s="5" t="n">
        <v>4000</v>
      </c>
      <c r="C4" s="21" t="inlineStr">
        <is>
          <t>Abr/2026</t>
        </is>
      </c>
      <c r="D4" s="21" t="inlineStr">
        <is>
          <t>Alta</t>
        </is>
      </c>
      <c r="E4" s="5" t="n">
        <v>1200</v>
      </c>
      <c r="F4" s="22">
        <f>IFERROR(E4/B4,0)</f>
        <v/>
      </c>
      <c r="G4" s="8" t="inlineStr">
        <is>
          <t>Pedro Lima</t>
        </is>
      </c>
      <c r="H4" s="21">
        <f>IF(F4&gt;=1,"Concluída","Em andamento")</f>
        <v/>
      </c>
      <c r="I4" s="23" t="inlineStr">
        <is>
          <t>14/03/2026</t>
        </is>
      </c>
    </row>
    <row r="5">
      <c r="A5" s="17" t="inlineStr">
        <is>
          <t>Caixa para Impostos</t>
        </is>
      </c>
      <c r="B5" s="5" t="n">
        <v>2400</v>
      </c>
      <c r="C5" s="18" t="inlineStr">
        <is>
          <t>Dez/2026</t>
        </is>
      </c>
      <c r="D5" s="18" t="inlineStr">
        <is>
          <t>Média</t>
        </is>
      </c>
      <c r="E5" s="5" t="n">
        <v>800</v>
      </c>
      <c r="F5" s="19">
        <f>IFERROR(E5/B5,0)</f>
        <v/>
      </c>
      <c r="G5" s="4" t="inlineStr">
        <is>
          <t>Contab. Lima</t>
        </is>
      </c>
      <c r="H5" s="18">
        <f>IF(F5&gt;=1,"Concluída","Em andamento")</f>
        <v/>
      </c>
      <c r="I5" s="20" t="inlineStr">
        <is>
          <t>25/02/2026</t>
        </is>
      </c>
    </row>
    <row r="6">
      <c r="A6" s="17" t="inlineStr">
        <is>
          <t>Fundo de Emergência</t>
        </is>
      </c>
      <c r="B6" s="5" t="n">
        <v>5000</v>
      </c>
      <c r="C6" s="21" t="inlineStr">
        <is>
          <t>Set/2026</t>
        </is>
      </c>
      <c r="D6" s="21" t="inlineStr">
        <is>
          <t>Alta</t>
        </is>
      </c>
      <c r="E6" s="5" t="n">
        <v>440</v>
      </c>
      <c r="F6" s="22">
        <f>IFERROR(E6/B6,0)</f>
        <v/>
      </c>
      <c r="G6" s="8" t="inlineStr">
        <is>
          <t>Maria Oliveira</t>
        </is>
      </c>
      <c r="H6" s="21">
        <f>IF(F6&gt;=1,"Concluída","Em andamento")</f>
        <v/>
      </c>
      <c r="I6" s="23" t="inlineStr">
        <is>
          <t>28/03/2026</t>
        </is>
      </c>
    </row>
    <row r="7">
      <c r="A7" s="17" t="inlineStr">
        <is>
          <t>Compra de Estoque</t>
        </is>
      </c>
      <c r="B7" s="5" t="n">
        <v>6000</v>
      </c>
      <c r="C7" s="18" t="inlineStr">
        <is>
          <t>Jul/2026</t>
        </is>
      </c>
      <c r="D7" s="18" t="inlineStr">
        <is>
          <t>Média</t>
        </is>
      </c>
      <c r="E7" s="5" t="n">
        <v>1100</v>
      </c>
      <c r="F7" s="19">
        <f>IFERROR(E7/B7,0)</f>
        <v/>
      </c>
      <c r="G7" s="4" t="inlineStr">
        <is>
          <t>Lucas Ferreira</t>
        </is>
      </c>
      <c r="H7" s="18">
        <f>IF(F7&gt;=1,"Concluída","Em andamento")</f>
        <v/>
      </c>
      <c r="I7" s="20" t="inlineStr">
        <is>
          <t>14/03/2026</t>
        </is>
      </c>
    </row>
    <row r="9">
      <c r="A9" s="10" t="inlineStr">
        <is>
          <t>TOTAIS DAS METAS</t>
        </is>
      </c>
      <c r="B9" s="11" t="n"/>
      <c r="C9" s="11" t="n"/>
      <c r="D9" s="11" t="n"/>
      <c r="E9" s="11" t="n"/>
      <c r="F9" s="11" t="n"/>
      <c r="G9" s="11" t="n"/>
      <c r="H9" s="11" t="n"/>
      <c r="I9" s="11" t="n"/>
    </row>
    <row r="10">
      <c r="A10" s="12" t="inlineStr">
        <is>
          <t>Total Valor-Alvo (R$):</t>
        </is>
      </c>
      <c r="B10" s="13" t="n"/>
      <c r="C10" s="13" t="n"/>
      <c r="D10" s="13" t="n"/>
      <c r="E10" s="14">
        <f>SUM(B3:B7)</f>
        <v/>
      </c>
      <c r="F10" s="13" t="n"/>
      <c r="G10" s="13" t="n"/>
      <c r="H10" s="13" t="n"/>
      <c r="I10" s="13" t="n"/>
    </row>
    <row r="11">
      <c r="A11" s="12" t="inlineStr">
        <is>
          <t>Total Acumulado (R$):</t>
        </is>
      </c>
      <c r="B11" s="13" t="n"/>
      <c r="C11" s="13" t="n"/>
      <c r="D11" s="13" t="n"/>
      <c r="E11" s="14">
        <f>SUM(E3:E7)</f>
        <v/>
      </c>
      <c r="F11" s="13" t="n"/>
      <c r="G11" s="13" t="n"/>
      <c r="H11" s="13" t="n"/>
      <c r="I11" s="13" t="n"/>
    </row>
    <row r="12">
      <c r="A12" s="12" t="inlineStr">
        <is>
          <t>Percentual Geral Concluído:</t>
        </is>
      </c>
      <c r="B12" s="13" t="n"/>
      <c r="C12" s="13" t="n"/>
      <c r="D12" s="13" t="n"/>
      <c r="E12" s="24">
        <f>IFERROR(SUM(E3:E7)/SUM(B3:B7),0)</f>
        <v/>
      </c>
      <c r="F12" s="13" t="n"/>
      <c r="G12" s="13" t="n"/>
      <c r="H12" s="13" t="n"/>
      <c r="I12" s="13" t="n"/>
    </row>
    <row r="13">
      <c r="A13" s="12" t="inlineStr">
        <is>
          <t>Metas Concluídas:</t>
        </is>
      </c>
      <c r="B13" s="13" t="n"/>
      <c r="C13" s="13" t="n"/>
      <c r="D13" s="13" t="n"/>
      <c r="E13" s="15">
        <f>COUNTIF(H3:H7,"Concluída")</f>
        <v/>
      </c>
      <c r="F13" s="13" t="n"/>
      <c r="G13" s="13" t="n"/>
      <c r="H13" s="13" t="n"/>
      <c r="I13" s="13" t="n"/>
    </row>
    <row r="14">
      <c r="A14" s="12" t="inlineStr">
        <is>
          <t>Metas em Andamento:</t>
        </is>
      </c>
      <c r="B14" s="13" t="n"/>
      <c r="C14" s="13" t="n"/>
      <c r="D14" s="13" t="n"/>
      <c r="E14" s="15">
        <f>COUNTIF(H3:H7,"Em andamento")</f>
        <v/>
      </c>
      <c r="F14" s="13" t="n"/>
      <c r="G14" s="13" t="n"/>
      <c r="H14" s="13" t="n"/>
      <c r="I14" s="13" t="n"/>
    </row>
  </sheetData>
  <mergeCells count="2">
    <mergeCell ref="A1:I1"/>
    <mergeCell ref="A9:I9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6" customWidth="1" min="1" max="1"/>
    <col width="24" customWidth="1" min="2" max="2"/>
    <col width="10" customWidth="1" min="3" max="3"/>
    <col width="22" customWidth="1" min="4" max="4"/>
    <col width="14" customWidth="1" min="5" max="5"/>
    <col width="48" customWidth="1" min="6" max="6"/>
  </cols>
  <sheetData>
    <row r="1" ht="30" customHeight="1">
      <c r="A1" s="1" t="inlineStr">
        <is>
          <t>RESUMO EXECUTIVO — POUPANÇA EMPRESARIAL</t>
        </is>
      </c>
    </row>
    <row r="2" ht="22" customHeight="1">
      <c r="A2" s="2" t="inlineStr">
        <is>
          <t>Indicador</t>
        </is>
      </c>
      <c r="B2" s="2" t="inlineStr">
        <is>
          <t>Valor</t>
        </is>
      </c>
      <c r="C2" s="2" t="inlineStr">
        <is>
          <t>Unidade</t>
        </is>
      </c>
      <c r="D2" s="2" t="inlineStr">
        <is>
          <t>Referência</t>
        </is>
      </c>
      <c r="E2" s="2" t="inlineStr">
        <is>
          <t>Status</t>
        </is>
      </c>
      <c r="F2" s="2" t="inlineStr">
        <is>
          <t>Observação</t>
        </is>
      </c>
    </row>
    <row r="3">
      <c r="A3" s="25" t="inlineStr">
        <is>
          <t>Saldo Total Poupado</t>
        </is>
      </c>
      <c r="B3" s="5">
        <f>SUM(Poupança!J3:J11)</f>
        <v/>
      </c>
      <c r="C3" s="18" t="inlineStr">
        <is>
          <t>R$</t>
        </is>
      </c>
      <c r="D3" s="18" t="inlineStr">
        <is>
          <t>Poupança col. J</t>
        </is>
      </c>
      <c r="E3" s="18" t="inlineStr">
        <is>
          <t>—</t>
        </is>
      </c>
      <c r="F3" s="4" t="inlineStr">
        <is>
          <t>Saldo acumulado de todos os movimentos</t>
        </is>
      </c>
    </row>
    <row r="4">
      <c r="A4" s="26" t="inlineStr">
        <is>
          <t>Total Aportado</t>
        </is>
      </c>
      <c r="B4" s="5">
        <f>SUM(Poupança!G3:G11)</f>
        <v/>
      </c>
      <c r="C4" s="21" t="inlineStr">
        <is>
          <t>R$</t>
        </is>
      </c>
      <c r="D4" s="21" t="inlineStr">
        <is>
          <t>Poupança col. G</t>
        </is>
      </c>
      <c r="E4" s="21" t="inlineStr">
        <is>
          <t>—</t>
        </is>
      </c>
      <c r="F4" s="8" t="inlineStr">
        <is>
          <t>Soma de todos os aportes realizados</t>
        </is>
      </c>
    </row>
    <row r="5">
      <c r="A5" s="25" t="inlineStr">
        <is>
          <t>Total Resgatado</t>
        </is>
      </c>
      <c r="B5" s="5">
        <f>SUM(Poupança!H3:H11)</f>
        <v/>
      </c>
      <c r="C5" s="18" t="inlineStr">
        <is>
          <t>R$</t>
        </is>
      </c>
      <c r="D5" s="18" t="inlineStr">
        <is>
          <t>Poupança col. H</t>
        </is>
      </c>
      <c r="E5" s="18" t="inlineStr">
        <is>
          <t>—</t>
        </is>
      </c>
      <c r="F5" s="4" t="inlineStr">
        <is>
          <t>Soma de todos os resgates realizados</t>
        </is>
      </c>
    </row>
    <row r="6">
      <c r="A6" s="26" t="inlineStr">
        <is>
          <t>Movimentos no Período</t>
        </is>
      </c>
      <c r="B6" s="27">
        <f>COUNTIF(Poupança!B3:B11,"Aporte")+COUNTIF(Poupança!B3:B11,"Resgate")</f>
        <v/>
      </c>
      <c r="C6" s="21" t="inlineStr">
        <is>
          <t>un.</t>
        </is>
      </c>
      <c r="D6" s="21" t="inlineStr">
        <is>
          <t>Poupança col. B</t>
        </is>
      </c>
      <c r="E6" s="21" t="inlineStr">
        <is>
          <t>—</t>
        </is>
      </c>
      <c r="F6" s="8" t="inlineStr">
        <is>
          <t>Total de aportes + resgates</t>
        </is>
      </c>
    </row>
    <row r="7">
      <c r="A7" s="25" t="inlineStr">
        <is>
          <t>Percentual Geral Concluído</t>
        </is>
      </c>
      <c r="B7" s="28">
        <f>IFERROR(SUM(Entradas!E3:E7)/SUM(Entradas!B3:B7),0)</f>
        <v/>
      </c>
      <c r="C7" s="18" t="inlineStr">
        <is>
          <t>%</t>
        </is>
      </c>
      <c r="D7" s="18" t="inlineStr">
        <is>
          <t>Entradas col. F</t>
        </is>
      </c>
      <c r="E7" s="18" t="inlineStr">
        <is>
          <t>—</t>
        </is>
      </c>
      <c r="F7" s="4" t="inlineStr">
        <is>
          <t>Proporção do total acumulado vs. metas</t>
        </is>
      </c>
    </row>
    <row r="8">
      <c r="A8" s="26" t="inlineStr">
        <is>
          <t>Qtd. de Aportes</t>
        </is>
      </c>
      <c r="B8" s="27">
        <f>COUNTIF(Poupança!B3:B11,"Aporte")</f>
        <v/>
      </c>
      <c r="C8" s="21" t="inlineStr">
        <is>
          <t>un.</t>
        </is>
      </c>
      <c r="D8" s="21" t="inlineStr">
        <is>
          <t>Poupança col. B</t>
        </is>
      </c>
      <c r="E8" s="21" t="inlineStr">
        <is>
          <t>—</t>
        </is>
      </c>
      <c r="F8" s="8" t="inlineStr">
        <is>
          <t>Número de aportes registrados</t>
        </is>
      </c>
    </row>
    <row r="9">
      <c r="A9" s="25" t="inlineStr">
        <is>
          <t>Qtd. de Resgates</t>
        </is>
      </c>
      <c r="B9" s="27">
        <f>COUNTIF(Poupança!B3:B11,"Resgate")</f>
        <v/>
      </c>
      <c r="C9" s="18" t="inlineStr">
        <is>
          <t>un.</t>
        </is>
      </c>
      <c r="D9" s="18" t="inlineStr">
        <is>
          <t>Poupança col. B</t>
        </is>
      </c>
      <c r="E9" s="18" t="inlineStr">
        <is>
          <t>—</t>
        </is>
      </c>
      <c r="F9" s="4" t="inlineStr">
        <is>
          <t>Número de resgates realizados</t>
        </is>
      </c>
    </row>
    <row r="10">
      <c r="A10" s="26" t="inlineStr">
        <is>
          <t>Total Reserva Operacional</t>
        </is>
      </c>
      <c r="B10" s="5">
        <f>SUMIF(Poupança!C3:C11,"Reserva Operacional",Poupança!G3:G11)</f>
        <v/>
      </c>
      <c r="C10" s="21" t="inlineStr">
        <is>
          <t>R$</t>
        </is>
      </c>
      <c r="D10" s="21" t="inlineStr">
        <is>
          <t>Poupança col. C/G</t>
        </is>
      </c>
      <c r="E10" s="21" t="inlineStr">
        <is>
          <t>—</t>
        </is>
      </c>
      <c r="F10" s="8" t="inlineStr">
        <is>
          <t>Aportes na categoria Reserva Operacional</t>
        </is>
      </c>
    </row>
    <row r="11">
      <c r="A11" s="25" t="inlineStr">
        <is>
          <t>Total Meta Expansão</t>
        </is>
      </c>
      <c r="B11" s="5">
        <f>SUMIF(Poupança!C3:C11,"Meta Expansão",Poupança!G3:G11)</f>
        <v/>
      </c>
      <c r="C11" s="18" t="inlineStr">
        <is>
          <t>R$</t>
        </is>
      </c>
      <c r="D11" s="18" t="inlineStr">
        <is>
          <t>Poupança col. C/G</t>
        </is>
      </c>
      <c r="E11" s="18" t="inlineStr">
        <is>
          <t>—</t>
        </is>
      </c>
      <c r="F11" s="4" t="inlineStr">
        <is>
          <t>Aportes na categoria Meta Expansão</t>
        </is>
      </c>
    </row>
    <row r="12">
      <c r="A12" s="26" t="inlineStr">
        <is>
          <t>Metas Concluídas</t>
        </is>
      </c>
      <c r="B12" s="27">
        <f>COUNTIF(Entradas!H3:H7,"Concluída")</f>
        <v/>
      </c>
      <c r="C12" s="21" t="inlineStr">
        <is>
          <t>un.</t>
        </is>
      </c>
      <c r="D12" s="21" t="inlineStr">
        <is>
          <t>Entradas col. H</t>
        </is>
      </c>
      <c r="E12" s="21" t="inlineStr">
        <is>
          <t>—</t>
        </is>
      </c>
      <c r="F12" s="8" t="inlineStr">
        <is>
          <t>Metas que atingiram 100%</t>
        </is>
      </c>
    </row>
    <row r="14" ht="6" customHeight="1"/>
    <row r="15">
      <c r="A15" s="10" t="inlineStr">
        <is>
          <t>DICAS DE DECISÃO</t>
        </is>
      </c>
      <c r="B15" s="11" t="n"/>
      <c r="C15" s="11" t="n"/>
      <c r="D15" s="11" t="n"/>
      <c r="E15" s="11" t="n"/>
      <c r="F15" s="11" t="n"/>
    </row>
    <row r="16">
      <c r="A16" s="8" t="inlineStr">
        <is>
          <t>• Mantenha ao menos 3 meses de despesas fixas como Reserva Operacional antes de ampliar outras metas.</t>
        </is>
      </c>
      <c r="B16" s="29" t="n"/>
      <c r="C16" s="29" t="n"/>
      <c r="D16" s="29" t="n"/>
      <c r="E16" s="29" t="n"/>
      <c r="F16" s="29" t="n"/>
    </row>
    <row r="17">
      <c r="A17" s="4" t="inlineStr">
        <is>
          <t>• Priorize aportes mensais automáticos — consistência supera o valor do aporte.</t>
        </is>
      </c>
      <c r="B17" s="30" t="n"/>
      <c r="C17" s="30" t="n"/>
      <c r="D17" s="30" t="n"/>
      <c r="E17" s="30" t="n"/>
      <c r="F17" s="30" t="n"/>
    </row>
    <row r="18">
      <c r="A18" s="8" t="inlineStr">
        <is>
          <t>• Revise as metas a cada trimestre e ajuste o valor-alvo conforme o crescimento do negócio.</t>
        </is>
      </c>
      <c r="B18" s="29" t="n"/>
      <c r="C18" s="29" t="n"/>
      <c r="D18" s="29" t="n"/>
      <c r="E18" s="29" t="n"/>
      <c r="F18" s="29" t="n"/>
    </row>
    <row r="19">
      <c r="A19" s="4" t="inlineStr">
        <is>
          <t>• Resgates devem ser a exceção — registre sempre a justificativa na coluna Observação.</t>
        </is>
      </c>
      <c r="B19" s="30" t="n"/>
      <c r="C19" s="30" t="n"/>
      <c r="D19" s="30" t="n"/>
      <c r="E19" s="30" t="n"/>
      <c r="F19" s="30" t="n"/>
    </row>
    <row r="20">
      <c r="A20" s="8" t="inlineStr">
        <is>
          <t>• Se o Percentual Geral Concluído superar 80%, considere antecipar a meta de maior prioridade.</t>
        </is>
      </c>
      <c r="B20" s="29" t="n"/>
      <c r="C20" s="29" t="n"/>
      <c r="D20" s="29" t="n"/>
      <c r="E20" s="29" t="n"/>
      <c r="F20" s="29" t="n"/>
    </row>
  </sheetData>
  <mergeCells count="7">
    <mergeCell ref="A1:F1"/>
    <mergeCell ref="A15:F15"/>
    <mergeCell ref="A16:F16"/>
    <mergeCell ref="A17:F17"/>
    <mergeCell ref="A18:F18"/>
    <mergeCell ref="A19:F19"/>
    <mergeCell ref="A20:F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2026-07-21T04:15:57Z</dcterms:created>
  <dcterms:modified xmlns:dcterms="http://purl.org/dc/terms/" xmlns:xsi="http://www.w3.org/2001/XMLSchema-instance" xsi:type="dcterms:W3CDTF">2026-07-21T04:15:57Z</dcterms:modified>
</cp:coreProperties>
</file>