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stação de Contas" sheetId="1" state="visible" r:id="rId1"/>
    <sheet xmlns:r="http://schemas.openxmlformats.org/officeDocument/2006/relationships" name="Lançamentos" sheetId="2" state="visible" r:id="rId2"/>
    <sheet xmlns:r="http://schemas.openxmlformats.org/officeDocument/2006/relationships" name="Resumo e Conferência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R$ #,##0.00"/>
    <numFmt numFmtId="165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0F766E"/>
      <sz val="16"/>
    </font>
    <font>
      <name val="Calibri"/>
      <b val="1"/>
      <color rgb="00FFFFFF"/>
      <sz val="11"/>
    </font>
    <font>
      <name val="Calibri"/>
      <b val="1"/>
      <color rgb="00374151"/>
      <sz val="10"/>
    </font>
    <font>
      <name val="Calibri"/>
      <color rgb="0092400E"/>
      <sz val="10"/>
    </font>
    <font>
      <name val="Calibri"/>
      <color rgb="00111827"/>
      <sz val="10"/>
    </font>
    <font>
      <name val="Calibri"/>
      <b val="1"/>
      <color rgb="000F766E"/>
      <sz val="10"/>
    </font>
    <font>
      <name val="Calibri"/>
      <b val="1"/>
      <color rgb="000F766E"/>
      <sz val="14"/>
    </font>
    <font>
      <name val="Calibri"/>
      <b val="1"/>
      <color rgb="00FFFFFF"/>
      <sz val="10"/>
    </font>
  </fonts>
  <fills count="8">
    <fill>
      <patternFill/>
    </fill>
    <fill>
      <patternFill patternType="gray125"/>
    </fill>
    <fill>
      <patternFill patternType="solid">
        <fgColor rgb="00F0FDFA"/>
      </patternFill>
    </fill>
    <fill>
      <patternFill patternType="solid">
        <fgColor rgb="0014B8A6"/>
      </patternFill>
    </fill>
    <fill>
      <patternFill patternType="solid">
        <fgColor rgb="000F766E"/>
      </patternFill>
    </fill>
    <fill>
      <patternFill patternType="solid">
        <fgColor rgb="00E5E7EB"/>
      </patternFill>
    </fill>
    <fill>
      <patternFill patternType="solid">
        <fgColor rgb="00FFFBEB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164" fontId="4" fillId="6" borderId="1" applyAlignment="1" pivotButton="0" quotePrefix="0" xfId="0">
      <alignment horizontal="right" vertical="center"/>
    </xf>
    <xf numFmtId="0" fontId="5" fillId="2" borderId="1" applyAlignment="1" pivotButton="0" quotePrefix="0" xfId="0">
      <alignment horizontal="left" vertical="center" wrapText="1"/>
    </xf>
    <xf numFmtId="0" fontId="5" fillId="7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right" vertical="center"/>
    </xf>
    <xf numFmtId="0" fontId="5" fillId="7" borderId="1" applyAlignment="1" pivotButton="0" quotePrefix="0" xfId="0">
      <alignment horizontal="center" vertical="center" wrapText="1"/>
    </xf>
    <xf numFmtId="164" fontId="5" fillId="7" borderId="1" applyAlignment="1" pivotButton="0" quotePrefix="0" xfId="0">
      <alignment horizontal="right" vertical="center"/>
    </xf>
    <xf numFmtId="0" fontId="5" fillId="2" borderId="1" applyAlignment="1" pivotButton="0" quotePrefix="0" xfId="0">
      <alignment horizontal="center" vertical="center" wrapText="1"/>
    </xf>
    <xf numFmtId="164" fontId="5" fillId="2" borderId="1" applyAlignment="1" pivotButton="0" quotePrefix="0" xfId="0">
      <alignment horizontal="right" vertical="center"/>
    </xf>
    <xf numFmtId="0" fontId="0" fillId="5" borderId="1" pivotButton="0" quotePrefix="0" xfId="0"/>
    <xf numFmtId="0" fontId="6" fillId="5" borderId="1" applyAlignment="1" pivotButton="0" quotePrefix="0" xfId="0">
      <alignment horizontal="right" vertical="center"/>
    </xf>
    <xf numFmtId="164" fontId="6" fillId="5" borderId="1" applyAlignment="1" pivotButton="0" quotePrefix="0" xfId="0">
      <alignment horizontal="right" vertical="center"/>
    </xf>
    <xf numFmtId="0" fontId="7" fillId="2" borderId="1" applyAlignment="1" pivotButton="0" quotePrefix="0" xfId="0">
      <alignment horizontal="center" vertical="center" wrapText="1"/>
    </xf>
    <xf numFmtId="0" fontId="8" fillId="3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right" vertical="center"/>
    </xf>
    <xf numFmtId="0" fontId="5" fillId="2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center" vertical="center" wrapText="1"/>
    </xf>
    <xf numFmtId="165" fontId="5" fillId="7" borderId="1" applyAlignment="1" pivotButton="0" quotePrefix="0" xfId="0">
      <alignment horizontal="right" vertical="center"/>
    </xf>
    <xf numFmtId="165" fontId="5" fillId="2" borderId="1" applyAlignment="1" pivotButton="0" quotePrefix="0" xfId="0">
      <alignment horizontal="right" vertical="center"/>
    </xf>
    <xf numFmtId="0" fontId="2" fillId="4" borderId="1" applyAlignment="1" pivotButton="0" quotePrefix="0" xfId="0">
      <alignment horizontal="left" vertical="center" wrapText="1"/>
    </xf>
    <xf numFmtId="0" fontId="0" fillId="7" borderId="1" pivotButton="0" quotePrefix="0" xfId="0"/>
  </cellXfs>
  <cellStyles count="1">
    <cellStyle name="Normal" xfId="0" builtinId="0" hidden="0"/>
  </cellStyles>
  <dxfs count="3">
    <dxf>
      <font>
        <b val="1"/>
        <color rgb="0014532D"/>
      </font>
      <fill>
        <patternFill patternType="solid">
          <fgColor rgb="00DCFCE7"/>
        </patternFill>
      </fill>
    </dxf>
    <dxf>
      <font>
        <b val="1"/>
        <color rgb="00991B1B"/>
      </font>
      <fill>
        <patternFill patternType="solid">
          <fgColor rgb="00FEF2F2"/>
        </patternFill>
      </fill>
    </dxf>
    <dxf>
      <font>
        <b val="1"/>
        <color rgb="00713F12"/>
      </font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Total por Categoria (R$)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 e Conferência'!C4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'Resumo e Conferência'!$A$5:$A$12</f>
            </numRef>
          </cat>
          <val>
            <numRef>
              <f>'Resumo e Conferência'!$C$5:$C$12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Total por Status (R$)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 e Conferência'!C16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'Resumo e Conferência'!$A$17:$A$19</f>
            </numRef>
          </cat>
          <val>
            <numRef>
              <f>'Resumo e Conferência'!$C$17:$C$19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Status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15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32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3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18" customWidth="1" min="3" max="3"/>
    <col width="32" customWidth="1" min="4" max="4"/>
    <col width="18" customWidth="1" min="5" max="5"/>
    <col width="18" customWidth="1" min="6" max="6"/>
    <col width="16" customWidth="1" min="7" max="7"/>
    <col width="14" customWidth="1" min="8" max="8"/>
    <col width="28" customWidth="1" min="9" max="9"/>
  </cols>
  <sheetData>
    <row r="1" ht="36" customHeight="1">
      <c r="A1" s="1" t="inlineStr">
        <is>
          <t>PRESTAÇÃO DE CONTAS</t>
        </is>
      </c>
    </row>
    <row r="2" ht="22" customHeight="1">
      <c r="A2" s="2" t="inlineStr">
        <is>
          <t>Período de apuração: 01/07/2026 a 21/07/2026</t>
        </is>
      </c>
    </row>
    <row r="3" ht="18" customHeight="1">
      <c r="A3" s="3" t="inlineStr">
        <is>
          <t>Indicador</t>
        </is>
      </c>
      <c r="B3" s="3" t="inlineStr">
        <is>
          <t>Valor</t>
        </is>
      </c>
      <c r="C3" s="3" t="inlineStr">
        <is>
          <t>Nota</t>
        </is>
      </c>
      <c r="D3" s="3" t="n"/>
      <c r="E3" s="3" t="n"/>
      <c r="F3" s="3" t="n"/>
      <c r="G3" s="3" t="n"/>
      <c r="H3" s="3" t="n"/>
      <c r="I3" s="3" t="n"/>
    </row>
    <row r="4" ht="20" customHeight="1">
      <c r="A4" s="4" t="inlineStr">
        <is>
          <t>Total Recebido</t>
        </is>
      </c>
      <c r="B4" s="5">
        <f>IFERROR(SUMIF(Lançamentos!C:C,"Recebimento",Lançamentos!H:H),0)</f>
        <v/>
      </c>
      <c r="C4" s="6" t="inlineStr">
        <is>
          <t>Soma de todos os recebimentos do período</t>
        </is>
      </c>
    </row>
    <row r="5" ht="20" customHeight="1">
      <c r="A5" s="4" t="inlineStr">
        <is>
          <t>Total Pago</t>
        </is>
      </c>
      <c r="B5" s="5">
        <f>IFERROR(SUMIF(Lançamentos!C:C,"Pagamento",Lançamentos!H:H),0)</f>
        <v/>
      </c>
      <c r="C5" s="7" t="inlineStr">
        <is>
          <t>Soma de todos os pagamentos do período</t>
        </is>
      </c>
    </row>
    <row r="6" ht="20" customHeight="1">
      <c r="A6" s="4" t="inlineStr">
        <is>
          <t>Saldo do Período</t>
        </is>
      </c>
      <c r="B6" s="5">
        <f>IFERROR(B4-B5,0)</f>
        <v/>
      </c>
      <c r="C6" s="6" t="inlineStr">
        <is>
          <t>Recebido menos Pago</t>
        </is>
      </c>
    </row>
    <row r="7" ht="20" customHeight="1">
      <c r="A7" s="4" t="inlineStr">
        <is>
          <t>Pendências (R$)</t>
        </is>
      </c>
      <c r="B7" s="5">
        <f>IFERROR(SUMIF(Lançamentos!K:K,"Pendente",Lançamentos!H:H),0)</f>
        <v/>
      </c>
      <c r="C7" s="7" t="inlineStr">
        <is>
          <t>Lançamentos ainda em aberto</t>
        </is>
      </c>
    </row>
    <row r="8" ht="20" customHeight="1">
      <c r="A8" s="4" t="inlineStr">
        <is>
          <t>Recebimentos Conf.</t>
        </is>
      </c>
      <c r="B8" s="5">
        <f>IFERROR(SUMIFS(Lançamentos!H:H,Lançamentos!C:C,"Recebimento",Lançamentos!K:K,"Conferido"),0)</f>
        <v/>
      </c>
      <c r="C8" s="6" t="inlineStr">
        <is>
          <t>Recebimentos já conferidos</t>
        </is>
      </c>
    </row>
    <row r="9" ht="20" customHeight="1">
      <c r="A9" s="4" t="inlineStr">
        <is>
          <t>Ticket Médio</t>
        </is>
      </c>
      <c r="B9" s="5">
        <f>IFERROR(AVERAGE(Lançamentos!H:H),0)</f>
        <v/>
      </c>
      <c r="C9" s="7" t="inlineStr">
        <is>
          <t>Valor médio dos lançamentos</t>
        </is>
      </c>
    </row>
    <row r="10" ht="20" customHeight="1">
      <c r="A10" s="4" t="inlineStr">
        <is>
          <t>Status Geral</t>
        </is>
      </c>
      <c r="B10" s="8">
        <f>IF(B4-B5&gt;=0,"Positivo","Atenção")</f>
        <v/>
      </c>
      <c r="C10" s="6" t="inlineStr">
        <is>
          <t>Positivo = saldo favorável</t>
        </is>
      </c>
    </row>
    <row r="11" ht="8" customHeight="1"/>
    <row r="12" ht="22" customHeight="1">
      <c r="A12" s="3" t="inlineStr">
        <is>
          <t>Data</t>
        </is>
      </c>
      <c r="B12" s="3" t="inlineStr">
        <is>
          <t>Tipo</t>
        </is>
      </c>
      <c r="C12" s="3" t="inlineStr">
        <is>
          <t>Categoria</t>
        </is>
      </c>
      <c r="D12" s="3" t="inlineStr">
        <is>
          <t>Descrição</t>
        </is>
      </c>
      <c r="E12" s="3" t="inlineStr">
        <is>
          <t>Responsável</t>
        </is>
      </c>
      <c r="F12" s="3" t="inlineStr">
        <is>
          <t>Cidade/UF</t>
        </is>
      </c>
      <c r="G12" s="3" t="inlineStr">
        <is>
          <t>Valor (R$)</t>
        </is>
      </c>
      <c r="H12" s="3" t="inlineStr">
        <is>
          <t>Status</t>
        </is>
      </c>
      <c r="I12" s="3" t="inlineStr">
        <is>
          <t>Observação</t>
        </is>
      </c>
    </row>
    <row r="13" ht="18" customHeight="1">
      <c r="A13" s="9" t="inlineStr">
        <is>
          <t>03/07/2026</t>
        </is>
      </c>
      <c r="B13" s="7" t="inlineStr">
        <is>
          <t>Recebimento</t>
        </is>
      </c>
      <c r="C13" s="7" t="inlineStr">
        <is>
          <t>Serviços</t>
        </is>
      </c>
      <c r="D13" s="7" t="inlineStr">
        <is>
          <t>Pagamento consultoria — Mariana Alves</t>
        </is>
      </c>
      <c r="E13" s="7" t="inlineStr">
        <is>
          <t>Mariana Alves</t>
        </is>
      </c>
      <c r="F13" s="7" t="inlineStr">
        <is>
          <t>São Paulo/SP</t>
        </is>
      </c>
      <c r="G13" s="10" t="n">
        <v>5900</v>
      </c>
      <c r="H13" s="7" t="inlineStr">
        <is>
          <t>Conferido</t>
        </is>
      </c>
      <c r="I13" s="7" t="inlineStr">
        <is>
          <t>NF 1021</t>
        </is>
      </c>
    </row>
    <row r="14" ht="18" customHeight="1">
      <c r="A14" s="11" t="inlineStr">
        <is>
          <t>05/07/2026</t>
        </is>
      </c>
      <c r="B14" s="6" t="inlineStr">
        <is>
          <t>Pagamento</t>
        </is>
      </c>
      <c r="C14" s="6" t="inlineStr">
        <is>
          <t>Fornecedor</t>
        </is>
      </c>
      <c r="D14" s="6" t="inlineStr">
        <is>
          <t>Compra de material escritório</t>
        </is>
      </c>
      <c r="E14" s="6" t="inlineStr">
        <is>
          <t>Mercado São Jorge</t>
        </is>
      </c>
      <c r="F14" s="6" t="inlineStr">
        <is>
          <t>Campinas/SP</t>
        </is>
      </c>
      <c r="G14" s="12" t="n">
        <v>220</v>
      </c>
      <c r="H14" s="6" t="inlineStr">
        <is>
          <t>Conferido</t>
        </is>
      </c>
      <c r="I14" s="6" t="inlineStr">
        <is>
          <t>—</t>
        </is>
      </c>
    </row>
    <row r="15" ht="18" customHeight="1">
      <c r="A15" s="9" t="inlineStr">
        <is>
          <t>08/07/2026</t>
        </is>
      </c>
      <c r="B15" s="7" t="inlineStr">
        <is>
          <t>Recebimento</t>
        </is>
      </c>
      <c r="C15" s="7" t="inlineStr">
        <is>
          <t>Vendas</t>
        </is>
      </c>
      <c r="D15" s="7" t="inlineStr">
        <is>
          <t>Venda produtos — João Pedro Costa</t>
        </is>
      </c>
      <c r="E15" s="7" t="inlineStr">
        <is>
          <t>João Pedro Costa</t>
        </is>
      </c>
      <c r="F15" s="7" t="inlineStr">
        <is>
          <t>Belo Horizonte/MG</t>
        </is>
      </c>
      <c r="G15" s="10" t="n">
        <v>3480.75</v>
      </c>
      <c r="H15" s="7" t="inlineStr">
        <is>
          <t>Conferido</t>
        </is>
      </c>
      <c r="I15" s="7" t="inlineStr">
        <is>
          <t>NF 1022</t>
        </is>
      </c>
    </row>
    <row r="16" ht="18" customHeight="1">
      <c r="A16" s="11" t="inlineStr">
        <is>
          <t>10/07/2026</t>
        </is>
      </c>
      <c r="B16" s="6" t="inlineStr">
        <is>
          <t>Pagamento</t>
        </is>
      </c>
      <c r="C16" s="6" t="inlineStr">
        <is>
          <t>Combustível</t>
        </is>
      </c>
      <c r="D16" s="6" t="inlineStr">
        <is>
          <t>Abastecimento veículo empresa</t>
        </is>
      </c>
      <c r="E16" s="6" t="inlineStr">
        <is>
          <t>Auto Posto Central</t>
        </is>
      </c>
      <c r="F16" s="6" t="inlineStr">
        <is>
          <t>Curitiba/PR</t>
        </is>
      </c>
      <c r="G16" s="12" t="n">
        <v>89.90000000000001</v>
      </c>
      <c r="H16" s="6" t="inlineStr">
        <is>
          <t>Conferido</t>
        </is>
      </c>
      <c r="I16" s="6" t="inlineStr">
        <is>
          <t>Cupom 882</t>
        </is>
      </c>
    </row>
    <row r="17" ht="18" customHeight="1">
      <c r="A17" s="9" t="inlineStr">
        <is>
          <t>12/07/2026</t>
        </is>
      </c>
      <c r="B17" s="7" t="inlineStr">
        <is>
          <t>Adiantamento</t>
        </is>
      </c>
      <c r="C17" s="7" t="inlineStr">
        <is>
          <t>Pessoal</t>
        </is>
      </c>
      <c r="D17" s="7" t="inlineStr">
        <is>
          <t>Adiantamento salarial — Lucas Ferreira</t>
        </is>
      </c>
      <c r="E17" s="7" t="inlineStr">
        <is>
          <t>Lucas Ferreira</t>
        </is>
      </c>
      <c r="F17" s="7" t="inlineStr">
        <is>
          <t>Salvador/BA</t>
        </is>
      </c>
      <c r="G17" s="10" t="n">
        <v>800</v>
      </c>
      <c r="H17" s="7" t="inlineStr">
        <is>
          <t>Pendente</t>
        </is>
      </c>
      <c r="I17" s="7" t="inlineStr">
        <is>
          <t>Aguarda desconto</t>
        </is>
      </c>
    </row>
    <row r="18" ht="18" customHeight="1">
      <c r="A18" s="11" t="inlineStr">
        <is>
          <t>15/07/2026</t>
        </is>
      </c>
      <c r="B18" s="6" t="inlineStr">
        <is>
          <t>Recebimento</t>
        </is>
      </c>
      <c r="C18" s="6" t="inlineStr">
        <is>
          <t>Serviços</t>
        </is>
      </c>
      <c r="D18" s="6" t="inlineStr">
        <is>
          <t>Honorários mensais — Loja Alfa LTDA</t>
        </is>
      </c>
      <c r="E18" s="6" t="inlineStr">
        <is>
          <t>Loja Alfa LTDA</t>
        </is>
      </c>
      <c r="F18" s="6" t="inlineStr">
        <is>
          <t>São Paulo/SP</t>
        </is>
      </c>
      <c r="G18" s="12" t="n">
        <v>1250</v>
      </c>
      <c r="H18" s="6" t="inlineStr">
        <is>
          <t>Conferido</t>
        </is>
      </c>
      <c r="I18" s="6" t="inlineStr">
        <is>
          <t>NF 1023</t>
        </is>
      </c>
    </row>
    <row r="19" ht="18" customHeight="1">
      <c r="A19" s="9" t="inlineStr">
        <is>
          <t>17/07/2026</t>
        </is>
      </c>
      <c r="B19" s="7" t="inlineStr">
        <is>
          <t>Pagamento</t>
        </is>
      </c>
      <c r="C19" s="7" t="inlineStr">
        <is>
          <t>Contabilidade</t>
        </is>
      </c>
      <c r="D19" s="7" t="inlineStr">
        <is>
          <t>Mensalidade contábil</t>
        </is>
      </c>
      <c r="E19" s="7" t="inlineStr">
        <is>
          <t>Contabilidade Rio Sul</t>
        </is>
      </c>
      <c r="F19" s="7" t="inlineStr">
        <is>
          <t>Rio de Janeiro/RJ</t>
        </is>
      </c>
      <c r="G19" s="10" t="n">
        <v>450</v>
      </c>
      <c r="H19" s="7" t="inlineStr">
        <is>
          <t>Conferido</t>
        </is>
      </c>
      <c r="I19" s="7" t="inlineStr">
        <is>
          <t>Boleto pago</t>
        </is>
      </c>
    </row>
    <row r="20" ht="18" customHeight="1">
      <c r="A20" s="11" t="inlineStr">
        <is>
          <t>19/07/2026</t>
        </is>
      </c>
      <c r="B20" s="6" t="inlineStr">
        <is>
          <t>Reembolso</t>
        </is>
      </c>
      <c r="C20" s="6" t="inlineStr">
        <is>
          <t>Despesas</t>
        </is>
      </c>
      <c r="D20" s="6" t="inlineStr">
        <is>
          <t>Reembolso deslocamento — Ana Lima</t>
        </is>
      </c>
      <c r="E20" s="6" t="inlineStr">
        <is>
          <t>Ana Lima</t>
        </is>
      </c>
      <c r="F20" s="6" t="inlineStr">
        <is>
          <t>Campinas/SP</t>
        </is>
      </c>
      <c r="G20" s="12" t="n">
        <v>135.5</v>
      </c>
      <c r="H20" s="6" t="inlineStr">
        <is>
          <t>Pendente</t>
        </is>
      </c>
      <c r="I20" s="6" t="inlineStr">
        <is>
          <t>Comprovante a entregar</t>
        </is>
      </c>
    </row>
    <row r="21" ht="18" customHeight="1">
      <c r="A21" s="9" t="inlineStr">
        <is>
          <t>21/07/2026</t>
        </is>
      </c>
      <c r="B21" s="7" t="inlineStr">
        <is>
          <t>Pagamento</t>
        </is>
      </c>
      <c r="C21" s="7" t="inlineStr">
        <is>
          <t>Aluguel</t>
        </is>
      </c>
      <c r="D21" s="7" t="inlineStr">
        <is>
          <t>Aluguel do escritório julho/2026</t>
        </is>
      </c>
      <c r="E21" s="7" t="inlineStr">
        <is>
          <t>Imobiliária Центр</t>
        </is>
      </c>
      <c r="F21" s="7" t="inlineStr">
        <is>
          <t>São Paulo/SP</t>
        </is>
      </c>
      <c r="G21" s="10" t="n">
        <v>2200</v>
      </c>
      <c r="H21" s="7" t="inlineStr">
        <is>
          <t>Conferido</t>
        </is>
      </c>
      <c r="I21" s="7" t="inlineStr">
        <is>
          <t>Recibo 07/26</t>
        </is>
      </c>
    </row>
    <row r="22" ht="18" customHeight="1">
      <c r="A22" s="11" t="inlineStr">
        <is>
          <t>21/07/2026</t>
        </is>
      </c>
      <c r="B22" s="6" t="inlineStr">
        <is>
          <t>Recebimento</t>
        </is>
      </c>
      <c r="C22" s="6" t="inlineStr">
        <is>
          <t>Vendas</t>
        </is>
      </c>
      <c r="D22" s="6" t="inlineStr">
        <is>
          <t>Venda avulsa — Pedro Henrique Souza</t>
        </is>
      </c>
      <c r="E22" s="6" t="inlineStr">
        <is>
          <t>Pedro Henrique Souza</t>
        </is>
      </c>
      <c r="F22" s="6" t="inlineStr">
        <is>
          <t>Porto Alegre/RS</t>
        </is>
      </c>
      <c r="G22" s="12" t="n">
        <v>670</v>
      </c>
      <c r="H22" s="6" t="inlineStr">
        <is>
          <t>Pendente</t>
        </is>
      </c>
      <c r="I22" s="6" t="inlineStr">
        <is>
          <t>Aguarda compensação</t>
        </is>
      </c>
    </row>
    <row r="23" ht="22" customHeight="1">
      <c r="A23" s="13" t="n"/>
      <c r="B23" s="13" t="n"/>
      <c r="C23" s="13" t="n"/>
      <c r="D23" s="13" t="n"/>
      <c r="E23" s="13" t="n"/>
      <c r="F23" s="14" t="inlineStr">
        <is>
          <t>TOTAL</t>
        </is>
      </c>
      <c r="G23" s="15">
        <f>SUM(G13:G22)</f>
        <v/>
      </c>
      <c r="H23" s="13" t="n"/>
      <c r="I23" s="13" t="n"/>
    </row>
  </sheetData>
  <mergeCells count="2">
    <mergeCell ref="A1:I1"/>
    <mergeCell ref="A2:I2"/>
  </mergeCells>
  <conditionalFormatting sqref="H13:H22">
    <cfRule type="expression" priority="1" dxfId="0" stopIfTrue="1">
      <formula>H13="Conferido"</formula>
    </cfRule>
    <cfRule type="expression" priority="2" dxfId="1" stopIfTrue="1">
      <formula>H13="Pendente"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13"/>
  <sheetViews>
    <sheetView workbookViewId="0">
      <selection activeCell="A1" sqref="A1"/>
    </sheetView>
  </sheetViews>
  <sheetFormatPr baseColWidth="8" defaultRowHeight="15"/>
  <cols>
    <col width="6" customWidth="1" min="1" max="1"/>
    <col width="13" customWidth="1" min="2" max="2"/>
    <col width="15" customWidth="1" min="3" max="3"/>
    <col width="16" customWidth="1" min="4" max="4"/>
    <col width="14" customWidth="1" min="5" max="5"/>
    <col width="24" customWidth="1" min="6" max="6"/>
    <col width="18" customWidth="1" min="7" max="7"/>
    <col width="14" customWidth="1" min="8" max="8"/>
    <col width="20" customWidth="1" min="9" max="9"/>
    <col width="16" customWidth="1" min="10" max="10"/>
    <col width="18" customWidth="1" min="11" max="11"/>
    <col width="13" customWidth="1" min="12" max="12"/>
    <col width="28" customWidth="1" min="13" max="13"/>
    <col width="14" customWidth="1" min="14" max="14"/>
    <col width="14" customWidth="1" min="15" max="15"/>
    <col width="14" customWidth="1" min="16" max="16"/>
    <col width="14" customWidth="1" min="17" max="17"/>
  </cols>
  <sheetData>
    <row r="1" ht="36" customHeight="1">
      <c r="A1" s="16" t="inlineStr">
        <is>
          <t>LANÇAMENTOS — PRESTAÇÃO DE CONTAS</t>
        </is>
      </c>
    </row>
    <row r="2" ht="22" customHeight="1">
      <c r="A2" s="3" t="inlineStr">
        <is>
          <t>ID</t>
        </is>
      </c>
      <c r="B2" s="3" t="inlineStr">
        <is>
          <t>Data</t>
        </is>
      </c>
      <c r="C2" s="3" t="inlineStr">
        <is>
          <t>Tipo</t>
        </is>
      </c>
      <c r="D2" s="3" t="inlineStr">
        <is>
          <t>Categoria</t>
        </is>
      </c>
      <c r="E2" s="3" t="inlineStr">
        <is>
          <t>Documento</t>
        </is>
      </c>
      <c r="F2" s="3" t="inlineStr">
        <is>
          <t>Favorecido/Cliente</t>
        </is>
      </c>
      <c r="G2" s="3" t="inlineStr">
        <is>
          <t>Cidade/UF</t>
        </is>
      </c>
      <c r="H2" s="3" t="inlineStr">
        <is>
          <t>Valor (R$)</t>
        </is>
      </c>
      <c r="I2" s="3" t="inlineStr">
        <is>
          <t>Forma Pagamento</t>
        </is>
      </c>
      <c r="J2" s="3" t="inlineStr">
        <is>
          <t>Conta/Caixa</t>
        </is>
      </c>
      <c r="K2" s="3" t="inlineStr">
        <is>
          <t>Status</t>
        </is>
      </c>
      <c r="L2" s="3" t="inlineStr">
        <is>
          <t>Prazo</t>
        </is>
      </c>
      <c r="M2" s="3" t="inlineStr">
        <is>
          <t>Observação</t>
        </is>
      </c>
      <c r="N2" s="17" t="inlineStr">
        <is>
          <t>Tipo Fluxo</t>
        </is>
      </c>
      <c r="O2" s="17" t="inlineStr">
        <is>
          <t>Alerta</t>
        </is>
      </c>
      <c r="P2" s="17" t="inlineStr">
        <is>
          <t>Orig. Pgto</t>
        </is>
      </c>
      <c r="Q2" s="17" t="inlineStr">
        <is>
          <t>Revisão</t>
        </is>
      </c>
    </row>
    <row r="3" ht="18" customHeight="1">
      <c r="A3" s="9" t="n">
        <v>1</v>
      </c>
      <c r="B3" s="9" t="inlineStr">
        <is>
          <t>03/07/2026</t>
        </is>
      </c>
      <c r="C3" s="7" t="inlineStr">
        <is>
          <t>Recebimento</t>
        </is>
      </c>
      <c r="D3" s="7" t="inlineStr">
        <is>
          <t>Serviços</t>
        </is>
      </c>
      <c r="E3" s="7" t="inlineStr">
        <is>
          <t>NF-1021</t>
        </is>
      </c>
      <c r="F3" s="7" t="inlineStr">
        <is>
          <t>Mariana Alves</t>
        </is>
      </c>
      <c r="G3" s="7" t="inlineStr">
        <is>
          <t>São Paulo/SP</t>
        </is>
      </c>
      <c r="H3" s="10" t="n">
        <v>5900</v>
      </c>
      <c r="I3" s="7" t="inlineStr">
        <is>
          <t>Transferência</t>
        </is>
      </c>
      <c r="J3" s="7" t="inlineStr">
        <is>
          <t>Conta Corrente</t>
        </is>
      </c>
      <c r="K3" s="7" t="inlineStr">
        <is>
          <t>Conferido</t>
        </is>
      </c>
      <c r="L3" s="9" t="inlineStr">
        <is>
          <t>03/07/2026</t>
        </is>
      </c>
      <c r="M3" s="7" t="inlineStr">
        <is>
          <t>Recebimento integral</t>
        </is>
      </c>
      <c r="N3" s="9">
        <f>IF(C3="Recebimento","Entrada","Saída")</f>
        <v/>
      </c>
      <c r="O3" s="9">
        <f>IFERROR(IF(AND(C3="Pagamento",H3&gt;500),"Revisar","OK"),"OK")</f>
        <v/>
      </c>
      <c r="P3" s="9">
        <f>IF(J3="Caixa","Dinheiro","Bancário")</f>
        <v/>
      </c>
      <c r="Q3" s="9">
        <f>IF(H3&gt;0,"Movimentado","Sem valor")</f>
        <v/>
      </c>
    </row>
    <row r="4" ht="18" customHeight="1">
      <c r="A4" s="11" t="n">
        <v>2</v>
      </c>
      <c r="B4" s="11" t="inlineStr">
        <is>
          <t>05/07/2026</t>
        </is>
      </c>
      <c r="C4" s="6" t="inlineStr">
        <is>
          <t>Pagamento</t>
        </is>
      </c>
      <c r="D4" s="6" t="inlineStr">
        <is>
          <t>Fornecedor</t>
        </is>
      </c>
      <c r="E4" s="6" t="inlineStr">
        <is>
          <t>NF-7742</t>
        </is>
      </c>
      <c r="F4" s="6" t="inlineStr">
        <is>
          <t>Mercado São Jorge</t>
        </is>
      </c>
      <c r="G4" s="6" t="inlineStr">
        <is>
          <t>Campinas/SP</t>
        </is>
      </c>
      <c r="H4" s="12" t="n">
        <v>220</v>
      </c>
      <c r="I4" s="6" t="inlineStr">
        <is>
          <t>PIX</t>
        </is>
      </c>
      <c r="J4" s="6" t="inlineStr">
        <is>
          <t>Caixa</t>
        </is>
      </c>
      <c r="K4" s="6" t="inlineStr">
        <is>
          <t>Conferido</t>
        </is>
      </c>
      <c r="L4" s="11" t="inlineStr">
        <is>
          <t>05/07/2026</t>
        </is>
      </c>
      <c r="M4" s="6" t="inlineStr">
        <is>
          <t>Material escritório</t>
        </is>
      </c>
      <c r="N4" s="11">
        <f>IF(C4="Recebimento","Entrada","Saída")</f>
        <v/>
      </c>
      <c r="O4" s="11">
        <f>IFERROR(IF(AND(C4="Pagamento",H4&gt;500),"Revisar","OK"),"OK")</f>
        <v/>
      </c>
      <c r="P4" s="11">
        <f>IF(J4="Caixa","Dinheiro","Bancário")</f>
        <v/>
      </c>
      <c r="Q4" s="11">
        <f>IF(H4&gt;0,"Movimentado","Sem valor")</f>
        <v/>
      </c>
    </row>
    <row r="5" ht="18" customHeight="1">
      <c r="A5" s="9" t="n">
        <v>3</v>
      </c>
      <c r="B5" s="9" t="inlineStr">
        <is>
          <t>08/07/2026</t>
        </is>
      </c>
      <c r="C5" s="7" t="inlineStr">
        <is>
          <t>Recebimento</t>
        </is>
      </c>
      <c r="D5" s="7" t="inlineStr">
        <is>
          <t>Vendas</t>
        </is>
      </c>
      <c r="E5" s="7" t="inlineStr">
        <is>
          <t>NF-1022</t>
        </is>
      </c>
      <c r="F5" s="7" t="inlineStr">
        <is>
          <t>João Pedro Costa</t>
        </is>
      </c>
      <c r="G5" s="7" t="inlineStr">
        <is>
          <t>Belo Horizonte/MG</t>
        </is>
      </c>
      <c r="H5" s="10" t="n">
        <v>3480.75</v>
      </c>
      <c r="I5" s="7" t="inlineStr">
        <is>
          <t>Boleto</t>
        </is>
      </c>
      <c r="J5" s="7" t="inlineStr">
        <is>
          <t>Conta Corrente</t>
        </is>
      </c>
      <c r="K5" s="7" t="inlineStr">
        <is>
          <t>Conferido</t>
        </is>
      </c>
      <c r="L5" s="9" t="inlineStr">
        <is>
          <t>10/07/2026</t>
        </is>
      </c>
      <c r="M5" s="7" t="inlineStr">
        <is>
          <t>Venda produtos</t>
        </is>
      </c>
      <c r="N5" s="9">
        <f>IF(C5="Recebimento","Entrada","Saída")</f>
        <v/>
      </c>
      <c r="O5" s="9">
        <f>IFERROR(IF(AND(C5="Pagamento",H5&gt;500),"Revisar","OK"),"OK")</f>
        <v/>
      </c>
      <c r="P5" s="9">
        <f>IF(J5="Caixa","Dinheiro","Bancário")</f>
        <v/>
      </c>
      <c r="Q5" s="9">
        <f>IF(H5&gt;0,"Movimentado","Sem valor")</f>
        <v/>
      </c>
    </row>
    <row r="6" ht="18" customHeight="1">
      <c r="A6" s="11" t="n">
        <v>4</v>
      </c>
      <c r="B6" s="11" t="inlineStr">
        <is>
          <t>10/07/2026</t>
        </is>
      </c>
      <c r="C6" s="6" t="inlineStr">
        <is>
          <t>Pagamento</t>
        </is>
      </c>
      <c r="D6" s="6" t="inlineStr">
        <is>
          <t>Combustível</t>
        </is>
      </c>
      <c r="E6" s="6" t="inlineStr">
        <is>
          <t>CP-882</t>
        </is>
      </c>
      <c r="F6" s="6" t="inlineStr">
        <is>
          <t>Auto Posto Central</t>
        </is>
      </c>
      <c r="G6" s="6" t="inlineStr">
        <is>
          <t>Curitiba/PR</t>
        </is>
      </c>
      <c r="H6" s="12" t="n">
        <v>89.90000000000001</v>
      </c>
      <c r="I6" s="6" t="inlineStr">
        <is>
          <t>Cartão Débito</t>
        </is>
      </c>
      <c r="J6" s="6" t="inlineStr">
        <is>
          <t>Caixa</t>
        </is>
      </c>
      <c r="K6" s="6" t="inlineStr">
        <is>
          <t>Conferido</t>
        </is>
      </c>
      <c r="L6" s="11" t="inlineStr">
        <is>
          <t>10/07/2026</t>
        </is>
      </c>
      <c r="M6" s="6" t="inlineStr">
        <is>
          <t>Abastecimento</t>
        </is>
      </c>
      <c r="N6" s="11">
        <f>IF(C6="Recebimento","Entrada","Saída")</f>
        <v/>
      </c>
      <c r="O6" s="11">
        <f>IFERROR(IF(AND(C6="Pagamento",H6&gt;500),"Revisar","OK"),"OK")</f>
        <v/>
      </c>
      <c r="P6" s="11">
        <f>IF(J6="Caixa","Dinheiro","Bancário")</f>
        <v/>
      </c>
      <c r="Q6" s="11">
        <f>IF(H6&gt;0,"Movimentado","Sem valor")</f>
        <v/>
      </c>
    </row>
    <row r="7" ht="18" customHeight="1">
      <c r="A7" s="9" t="n">
        <v>5</v>
      </c>
      <c r="B7" s="9" t="inlineStr">
        <is>
          <t>12/07/2026</t>
        </is>
      </c>
      <c r="C7" s="7" t="inlineStr">
        <is>
          <t>Adiantamento</t>
        </is>
      </c>
      <c r="D7" s="7" t="inlineStr">
        <is>
          <t>Pessoal</t>
        </is>
      </c>
      <c r="E7" s="7" t="inlineStr">
        <is>
          <t>REC-55</t>
        </is>
      </c>
      <c r="F7" s="7" t="inlineStr">
        <is>
          <t>Lucas Ferreira</t>
        </is>
      </c>
      <c r="G7" s="7" t="inlineStr">
        <is>
          <t>Salvador/BA</t>
        </is>
      </c>
      <c r="H7" s="10" t="n">
        <v>800</v>
      </c>
      <c r="I7" s="7" t="inlineStr">
        <is>
          <t>Dinheiro</t>
        </is>
      </c>
      <c r="J7" s="7" t="inlineStr">
        <is>
          <t>Caixa</t>
        </is>
      </c>
      <c r="K7" s="7" t="inlineStr">
        <is>
          <t>Pendente</t>
        </is>
      </c>
      <c r="L7" s="9" t="inlineStr">
        <is>
          <t>20/07/2026</t>
        </is>
      </c>
      <c r="M7" s="7" t="inlineStr">
        <is>
          <t>Adiantamento salarial</t>
        </is>
      </c>
      <c r="N7" s="9">
        <f>IF(C7="Recebimento","Entrada","Saída")</f>
        <v/>
      </c>
      <c r="O7" s="9">
        <f>IFERROR(IF(AND(C7="Pagamento",H7&gt;500),"Revisar","OK"),"OK")</f>
        <v/>
      </c>
      <c r="P7" s="9">
        <f>IF(J7="Caixa","Dinheiro","Bancário")</f>
        <v/>
      </c>
      <c r="Q7" s="9">
        <f>IF(H7&gt;0,"Movimentado","Sem valor")</f>
        <v/>
      </c>
    </row>
    <row r="8" ht="18" customHeight="1">
      <c r="A8" s="11" t="n">
        <v>6</v>
      </c>
      <c r="B8" s="11" t="inlineStr">
        <is>
          <t>15/07/2026</t>
        </is>
      </c>
      <c r="C8" s="6" t="inlineStr">
        <is>
          <t>Recebimento</t>
        </is>
      </c>
      <c r="D8" s="6" t="inlineStr">
        <is>
          <t>Serviços</t>
        </is>
      </c>
      <c r="E8" s="6" t="inlineStr">
        <is>
          <t>NF-1023</t>
        </is>
      </c>
      <c r="F8" s="6" t="inlineStr">
        <is>
          <t>Loja Alfa LTDA</t>
        </is>
      </c>
      <c r="G8" s="6" t="inlineStr">
        <is>
          <t>São Paulo/SP</t>
        </is>
      </c>
      <c r="H8" s="12" t="n">
        <v>1250</v>
      </c>
      <c r="I8" s="6" t="inlineStr">
        <is>
          <t>Transferência</t>
        </is>
      </c>
      <c r="J8" s="6" t="inlineStr">
        <is>
          <t>Conta Corrente</t>
        </is>
      </c>
      <c r="K8" s="6" t="inlineStr">
        <is>
          <t>Conferido</t>
        </is>
      </c>
      <c r="L8" s="11" t="inlineStr">
        <is>
          <t>15/07/2026</t>
        </is>
      </c>
      <c r="M8" s="6" t="inlineStr">
        <is>
          <t>Honorários mensais</t>
        </is>
      </c>
      <c r="N8" s="11">
        <f>IF(C8="Recebimento","Entrada","Saída")</f>
        <v/>
      </c>
      <c r="O8" s="11">
        <f>IFERROR(IF(AND(C8="Pagamento",H8&gt;500),"Revisar","OK"),"OK")</f>
        <v/>
      </c>
      <c r="P8" s="11">
        <f>IF(J8="Caixa","Dinheiro","Bancário")</f>
        <v/>
      </c>
      <c r="Q8" s="11">
        <f>IF(H8&gt;0,"Movimentado","Sem valor")</f>
        <v/>
      </c>
    </row>
    <row r="9" ht="18" customHeight="1">
      <c r="A9" s="9" t="n">
        <v>7</v>
      </c>
      <c r="B9" s="9" t="inlineStr">
        <is>
          <t>17/07/2026</t>
        </is>
      </c>
      <c r="C9" s="7" t="inlineStr">
        <is>
          <t>Pagamento</t>
        </is>
      </c>
      <c r="D9" s="7" t="inlineStr">
        <is>
          <t>Contabilidade</t>
        </is>
      </c>
      <c r="E9" s="7" t="inlineStr">
        <is>
          <t>BOL-210</t>
        </is>
      </c>
      <c r="F9" s="7" t="inlineStr">
        <is>
          <t>Contabilidade Rio Sul</t>
        </is>
      </c>
      <c r="G9" s="7" t="inlineStr">
        <is>
          <t>Rio de Janeiro/RJ</t>
        </is>
      </c>
      <c r="H9" s="10" t="n">
        <v>450</v>
      </c>
      <c r="I9" s="7" t="inlineStr">
        <is>
          <t>Boleto</t>
        </is>
      </c>
      <c r="J9" s="7" t="inlineStr">
        <is>
          <t>Conta Corrente</t>
        </is>
      </c>
      <c r="K9" s="7" t="inlineStr">
        <is>
          <t>Conferido</t>
        </is>
      </c>
      <c r="L9" s="9" t="inlineStr">
        <is>
          <t>17/07/2026</t>
        </is>
      </c>
      <c r="M9" s="7" t="inlineStr">
        <is>
          <t>Mensalidade julho</t>
        </is>
      </c>
      <c r="N9" s="9">
        <f>IF(C9="Recebimento","Entrada","Saída")</f>
        <v/>
      </c>
      <c r="O9" s="9">
        <f>IFERROR(IF(AND(C9="Pagamento",H9&gt;500),"Revisar","OK"),"OK")</f>
        <v/>
      </c>
      <c r="P9" s="9">
        <f>IF(J9="Caixa","Dinheiro","Bancário")</f>
        <v/>
      </c>
      <c r="Q9" s="9">
        <f>IF(H9&gt;0,"Movimentado","Sem valor")</f>
        <v/>
      </c>
    </row>
    <row r="10" ht="18" customHeight="1">
      <c r="A10" s="11" t="n">
        <v>8</v>
      </c>
      <c r="B10" s="11" t="inlineStr">
        <is>
          <t>19/07/2026</t>
        </is>
      </c>
      <c r="C10" s="6" t="inlineStr">
        <is>
          <t>Reembolso</t>
        </is>
      </c>
      <c r="D10" s="6" t="inlineStr">
        <is>
          <t>Despesas</t>
        </is>
      </c>
      <c r="E10" s="6" t="inlineStr">
        <is>
          <t>REC-56</t>
        </is>
      </c>
      <c r="F10" s="6" t="inlineStr">
        <is>
          <t>Ana Lima</t>
        </is>
      </c>
      <c r="G10" s="6" t="inlineStr">
        <is>
          <t>Campinas/SP</t>
        </is>
      </c>
      <c r="H10" s="12" t="n">
        <v>135.5</v>
      </c>
      <c r="I10" s="6" t="inlineStr">
        <is>
          <t>PIX</t>
        </is>
      </c>
      <c r="J10" s="6" t="inlineStr">
        <is>
          <t>Caixa</t>
        </is>
      </c>
      <c r="K10" s="6" t="inlineStr">
        <is>
          <t>Pendente</t>
        </is>
      </c>
      <c r="L10" s="11" t="inlineStr">
        <is>
          <t>25/07/2026</t>
        </is>
      </c>
      <c r="M10" s="6" t="inlineStr">
        <is>
          <t>Deslocamento</t>
        </is>
      </c>
      <c r="N10" s="11">
        <f>IF(C10="Recebimento","Entrada","Saída")</f>
        <v/>
      </c>
      <c r="O10" s="11">
        <f>IFERROR(IF(AND(C10="Pagamento",H10&gt;500),"Revisar","OK"),"OK")</f>
        <v/>
      </c>
      <c r="P10" s="11">
        <f>IF(J10="Caixa","Dinheiro","Bancário")</f>
        <v/>
      </c>
      <c r="Q10" s="11">
        <f>IF(H10&gt;0,"Movimentado","Sem valor")</f>
        <v/>
      </c>
    </row>
    <row r="11" ht="18" customHeight="1">
      <c r="A11" s="9" t="n">
        <v>9</v>
      </c>
      <c r="B11" s="9" t="inlineStr">
        <is>
          <t>21/07/2026</t>
        </is>
      </c>
      <c r="C11" s="7" t="inlineStr">
        <is>
          <t>Pagamento</t>
        </is>
      </c>
      <c r="D11" s="7" t="inlineStr">
        <is>
          <t>Aluguel</t>
        </is>
      </c>
      <c r="E11" s="7" t="inlineStr">
        <is>
          <t>REC-57</t>
        </is>
      </c>
      <c r="F11" s="7" t="inlineStr">
        <is>
          <t>Imobiliária Apex</t>
        </is>
      </c>
      <c r="G11" s="7" t="inlineStr">
        <is>
          <t>São Paulo/SP</t>
        </is>
      </c>
      <c r="H11" s="10" t="n">
        <v>2200</v>
      </c>
      <c r="I11" s="7" t="inlineStr">
        <is>
          <t>Transferência</t>
        </is>
      </c>
      <c r="J11" s="7" t="inlineStr">
        <is>
          <t>Conta Corrente</t>
        </is>
      </c>
      <c r="K11" s="7" t="inlineStr">
        <is>
          <t>Conferido</t>
        </is>
      </c>
      <c r="L11" s="9" t="inlineStr">
        <is>
          <t>21/07/2026</t>
        </is>
      </c>
      <c r="M11" s="7" t="inlineStr">
        <is>
          <t>Aluguel julho/2026</t>
        </is>
      </c>
      <c r="N11" s="9">
        <f>IF(C11="Recebimento","Entrada","Saída")</f>
        <v/>
      </c>
      <c r="O11" s="9">
        <f>IFERROR(IF(AND(C11="Pagamento",H11&gt;500),"Revisar","OK"),"OK")</f>
        <v/>
      </c>
      <c r="P11" s="9">
        <f>IF(J11="Caixa","Dinheiro","Bancário")</f>
        <v/>
      </c>
      <c r="Q11" s="9">
        <f>IF(H11&gt;0,"Movimentado","Sem valor")</f>
        <v/>
      </c>
    </row>
    <row r="12" ht="18" customHeight="1">
      <c r="A12" s="11" t="n">
        <v>10</v>
      </c>
      <c r="B12" s="11" t="inlineStr">
        <is>
          <t>21/07/2026</t>
        </is>
      </c>
      <c r="C12" s="6" t="inlineStr">
        <is>
          <t>Recebimento</t>
        </is>
      </c>
      <c r="D12" s="6" t="inlineStr">
        <is>
          <t>Vendas</t>
        </is>
      </c>
      <c r="E12" s="6" t="inlineStr">
        <is>
          <t>NF-1024</t>
        </is>
      </c>
      <c r="F12" s="6" t="inlineStr">
        <is>
          <t>Pedro Henrique Souza</t>
        </is>
      </c>
      <c r="G12" s="6" t="inlineStr">
        <is>
          <t>Porto Alegre/RS</t>
        </is>
      </c>
      <c r="H12" s="12" t="n">
        <v>670</v>
      </c>
      <c r="I12" s="6" t="inlineStr">
        <is>
          <t>PIX</t>
        </is>
      </c>
      <c r="J12" s="6" t="inlineStr">
        <is>
          <t>Conta Corrente</t>
        </is>
      </c>
      <c r="K12" s="6" t="inlineStr">
        <is>
          <t>Pendente</t>
        </is>
      </c>
      <c r="L12" s="11" t="inlineStr">
        <is>
          <t>23/07/2026</t>
        </is>
      </c>
      <c r="M12" s="6" t="inlineStr">
        <is>
          <t>Aguarda compensação</t>
        </is>
      </c>
      <c r="N12" s="11">
        <f>IF(C12="Recebimento","Entrada","Saída")</f>
        <v/>
      </c>
      <c r="O12" s="11">
        <f>IFERROR(IF(AND(C12="Pagamento",H12&gt;500),"Revisar","OK"),"OK")</f>
        <v/>
      </c>
      <c r="P12" s="11">
        <f>IF(J12="Caixa","Dinheiro","Bancário")</f>
        <v/>
      </c>
      <c r="Q12" s="11">
        <f>IF(H12&gt;0,"Movimentado","Sem valor")</f>
        <v/>
      </c>
    </row>
    <row r="13" ht="22" customHeight="1">
      <c r="A13" s="13" t="n"/>
      <c r="B13" s="13" t="n"/>
      <c r="C13" s="13" t="n"/>
      <c r="D13" s="13" t="n"/>
      <c r="E13" s="13" t="n"/>
      <c r="F13" s="13" t="n"/>
      <c r="G13" s="14" t="inlineStr">
        <is>
          <t>TOTAL</t>
        </is>
      </c>
      <c r="H13" s="15">
        <f>SUM(H3:H12)</f>
        <v/>
      </c>
      <c r="I13" s="13" t="n"/>
      <c r="J13" s="13" t="n"/>
      <c r="K13" s="13" t="n"/>
      <c r="L13" s="13" t="n"/>
      <c r="M13" s="13" t="n"/>
      <c r="N13" s="13" t="n"/>
      <c r="O13" s="13" t="n"/>
      <c r="P13" s="13" t="n"/>
      <c r="Q13" s="13" t="n"/>
    </row>
  </sheetData>
  <mergeCells count="1">
    <mergeCell ref="A1:M1"/>
  </mergeCells>
  <conditionalFormatting sqref="K3:K12">
    <cfRule type="expression" priority="1" dxfId="0" stopIfTrue="1">
      <formula>K3="Conferido"</formula>
    </cfRule>
    <cfRule type="expression" priority="2" dxfId="1" stopIfTrue="1">
      <formula>K3="Pendente"</formula>
    </cfRule>
    <cfRule type="expression" priority="3" dxfId="2" stopIfTrue="1">
      <formula>K3="Ajustar"</formula>
    </cfRule>
  </conditionalFormatting>
  <dataValidations count="4">
    <dataValidation sqref="C3:C200" showErrorMessage="1" showInputMessage="1" allowBlank="1" type="list">
      <formula1>"Recebimento,Pagamento,Reembolso,Adiantamento"</formula1>
    </dataValidation>
    <dataValidation sqref="K3:K200" showErrorMessage="1" showInputMessage="1" allowBlank="1" type="list">
      <formula1>"Pendente,Conferido,Ajustar"</formula1>
    </dataValidation>
    <dataValidation sqref="I3:I200" showErrorMessage="1" showInputMessage="1" allowBlank="1" type="list">
      <formula1>"PIX,Transferência,Boleto,Dinheiro,Cartão Débito,Cartão Crédito"</formula1>
    </dataValidation>
    <dataValidation sqref="J3:J200" showErrorMessage="1" showInputMessage="1" allowBlank="1" type="list">
      <formula1>"Caixa,Conta Corrente,Poupança"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20"/>
  <sheetViews>
    <sheetView workbookViewId="0">
      <selection activeCell="A1" sqref="A1"/>
    </sheetView>
  </sheetViews>
  <sheetFormatPr baseColWidth="8" defaultRowHeight="15"/>
  <cols>
    <col width="20" customWidth="1" min="1" max="1"/>
    <col width="10" customWidth="1" min="2" max="2"/>
    <col width="16" customWidth="1" min="3" max="3"/>
    <col width="14" customWidth="1" min="4" max="4"/>
    <col width="14" customWidth="1" min="5" max="5"/>
    <col width="4" customWidth="1" min="6" max="6"/>
    <col width="22" customWidth="1" min="7" max="7"/>
    <col width="16" customWidth="1" min="8" max="8"/>
    <col width="16" customWidth="1" min="9" max="9"/>
    <col width="14" customWidth="1" min="10" max="10"/>
    <col width="16" customWidth="1" min="11" max="11"/>
  </cols>
  <sheetData>
    <row r="1" ht="36" customHeight="1">
      <c r="A1" s="16" t="inlineStr">
        <is>
          <t>RESUMO E CONFERÊNCIA — PRESTAÇÃO DE CONTAS</t>
        </is>
      </c>
    </row>
    <row r="2" ht="14" customHeight="1"/>
    <row r="3" ht="22" customHeight="1">
      <c r="A3" s="17" t="inlineStr">
        <is>
          <t>RESUMO POR CATEGORIA</t>
        </is>
      </c>
      <c r="G3" s="17" t="inlineStr">
        <is>
          <t>INDICADORES GERAIS</t>
        </is>
      </c>
    </row>
    <row r="4" ht="20" customHeight="1">
      <c r="A4" s="3" t="inlineStr">
        <is>
          <t>Categoria</t>
        </is>
      </c>
      <c r="B4" s="3" t="inlineStr">
        <is>
          <t>Qtde</t>
        </is>
      </c>
      <c r="C4" s="3" t="inlineStr">
        <is>
          <t>Total R$</t>
        </is>
      </c>
      <c r="D4" s="3" t="inlineStr">
        <is>
          <t>Média R$</t>
        </is>
      </c>
      <c r="E4" s="3" t="inlineStr">
        <is>
          <t>Pendências R$</t>
        </is>
      </c>
      <c r="G4" s="3" t="inlineStr">
        <is>
          <t>Indicador</t>
        </is>
      </c>
      <c r="H4" s="3" t="inlineStr">
        <is>
          <t>Valor</t>
        </is>
      </c>
    </row>
    <row r="5" ht="18" customHeight="1">
      <c r="A5" s="7" t="inlineStr">
        <is>
          <t>Serviços</t>
        </is>
      </c>
      <c r="B5" s="9">
        <f>COUNTIF(Lançamentos!D:D,A5)</f>
        <v/>
      </c>
      <c r="C5" s="10">
        <f>IFERROR(SUMIF(Lançamentos!D:D,A5,Lançamentos!H:H),0)</f>
        <v/>
      </c>
      <c r="D5" s="10">
        <f>IFERROR(C5/B5,0)</f>
        <v/>
      </c>
      <c r="E5" s="10">
        <f>IFERROR(SUMIFS(Lançamentos!H:H,Lançamentos!D:D,A5,Lançamentos!K:K,"Pendente"),0)</f>
        <v/>
      </c>
      <c r="G5" s="7" t="inlineStr">
        <is>
          <t>Total de Lançamentos</t>
        </is>
      </c>
      <c r="H5" s="18">
        <f>COUNTA(Lançamentos!B3:B200)</f>
        <v/>
      </c>
    </row>
    <row r="6" ht="18" customHeight="1">
      <c r="A6" s="6" t="inlineStr">
        <is>
          <t>Vendas</t>
        </is>
      </c>
      <c r="B6" s="11">
        <f>COUNTIF(Lançamentos!D:D,A6)</f>
        <v/>
      </c>
      <c r="C6" s="12">
        <f>IFERROR(SUMIF(Lançamentos!D:D,A6,Lançamentos!H:H),0)</f>
        <v/>
      </c>
      <c r="D6" s="12">
        <f>IFERROR(C6/B6,0)</f>
        <v/>
      </c>
      <c r="E6" s="12">
        <f>IFERROR(SUMIFS(Lançamentos!H:H,Lançamentos!D:D,A6,Lançamentos!K:K,"Pendente"),0)</f>
        <v/>
      </c>
      <c r="G6" s="6" t="inlineStr">
        <is>
          <t>Total Recebimentos (R$)</t>
        </is>
      </c>
      <c r="H6" s="12">
        <f>IFERROR(SUMIF(Lançamentos!C:C,"Recebimento",Lançamentos!H:H),0)</f>
        <v/>
      </c>
    </row>
    <row r="7" ht="18" customHeight="1">
      <c r="A7" s="7" t="inlineStr">
        <is>
          <t>Fornecedor</t>
        </is>
      </c>
      <c r="B7" s="9">
        <f>COUNTIF(Lançamentos!D:D,A7)</f>
        <v/>
      </c>
      <c r="C7" s="10">
        <f>IFERROR(SUMIF(Lançamentos!D:D,A7,Lançamentos!H:H),0)</f>
        <v/>
      </c>
      <c r="D7" s="10">
        <f>IFERROR(C7/B7,0)</f>
        <v/>
      </c>
      <c r="E7" s="10">
        <f>IFERROR(SUMIFS(Lançamentos!H:H,Lançamentos!D:D,A7,Lançamentos!K:K,"Pendente"),0)</f>
        <v/>
      </c>
      <c r="G7" s="7" t="inlineStr">
        <is>
          <t>Total Pagamentos (R$)</t>
        </is>
      </c>
      <c r="H7" s="10">
        <f>IFERROR(SUMIF(Lançamentos!C:C,"Pagamento",Lançamentos!H:H),0)</f>
        <v/>
      </c>
    </row>
    <row r="8" ht="18" customHeight="1">
      <c r="A8" s="6" t="inlineStr">
        <is>
          <t>Combustível</t>
        </is>
      </c>
      <c r="B8" s="11">
        <f>COUNTIF(Lançamentos!D:D,A8)</f>
        <v/>
      </c>
      <c r="C8" s="12">
        <f>IFERROR(SUMIF(Lançamentos!D:D,A8,Lançamentos!H:H),0)</f>
        <v/>
      </c>
      <c r="D8" s="12">
        <f>IFERROR(C8/B8,0)</f>
        <v/>
      </c>
      <c r="E8" s="12">
        <f>IFERROR(SUMIFS(Lançamentos!H:H,Lançamentos!D:D,A8,Lançamentos!K:K,"Pendente"),0)</f>
        <v/>
      </c>
      <c r="G8" s="6" t="inlineStr">
        <is>
          <t>Saldo do Período (R$)</t>
        </is>
      </c>
      <c r="H8" s="12">
        <f>IFERROR(H6-H7,0)</f>
        <v/>
      </c>
    </row>
    <row r="9" ht="18" customHeight="1">
      <c r="A9" s="7" t="inlineStr">
        <is>
          <t>Pessoal</t>
        </is>
      </c>
      <c r="B9" s="9">
        <f>COUNTIF(Lançamentos!D:D,A9)</f>
        <v/>
      </c>
      <c r="C9" s="10">
        <f>IFERROR(SUMIF(Lançamentos!D:D,A9,Lançamentos!H:H),0)</f>
        <v/>
      </c>
      <c r="D9" s="10">
        <f>IFERROR(C9/B9,0)</f>
        <v/>
      </c>
      <c r="E9" s="10">
        <f>IFERROR(SUMIFS(Lançamentos!H:H,Lançamentos!D:D,A9,Lançamentos!K:K,"Pendente"),0)</f>
        <v/>
      </c>
      <c r="G9" s="7" t="inlineStr">
        <is>
          <t>Qtde Pendentes</t>
        </is>
      </c>
      <c r="H9" s="18">
        <f>COUNTIF(Lançamentos!K:K,"Pendente")</f>
        <v/>
      </c>
    </row>
    <row r="10" ht="18" customHeight="1">
      <c r="A10" s="6" t="inlineStr">
        <is>
          <t>Contabilidade</t>
        </is>
      </c>
      <c r="B10" s="11">
        <f>COUNTIF(Lançamentos!D:D,A10)</f>
        <v/>
      </c>
      <c r="C10" s="12">
        <f>IFERROR(SUMIF(Lançamentos!D:D,A10,Lançamentos!H:H),0)</f>
        <v/>
      </c>
      <c r="D10" s="12">
        <f>IFERROR(C10/B10,0)</f>
        <v/>
      </c>
      <c r="E10" s="12">
        <f>IFERROR(SUMIFS(Lançamentos!H:H,Lançamentos!D:D,A10,Lançamentos!K:K,"Pendente"),0)</f>
        <v/>
      </c>
      <c r="G10" s="6" t="inlineStr">
        <is>
          <t>Qtde Conferidos</t>
        </is>
      </c>
      <c r="H10" s="19">
        <f>COUNTIF(Lançamentos!K:K,"Conferido")</f>
        <v/>
      </c>
    </row>
    <row r="11" ht="18" customHeight="1">
      <c r="A11" s="7" t="inlineStr">
        <is>
          <t>Despesas</t>
        </is>
      </c>
      <c r="B11" s="9">
        <f>COUNTIF(Lançamentos!D:D,A11)</f>
        <v/>
      </c>
      <c r="C11" s="10">
        <f>IFERROR(SUMIF(Lançamentos!D:D,A11,Lançamentos!H:H),0)</f>
        <v/>
      </c>
      <c r="D11" s="10">
        <f>IFERROR(C11/B11,0)</f>
        <v/>
      </c>
      <c r="E11" s="10">
        <f>IFERROR(SUMIFS(Lançamentos!H:H,Lançamentos!D:D,A11,Lançamentos!K:K,"Pendente"),0)</f>
        <v/>
      </c>
      <c r="G11" s="7" t="inlineStr">
        <is>
          <t>Qtde Pagamentos</t>
        </is>
      </c>
      <c r="H11" s="18">
        <f>COUNTIF(Lançamentos!C:C,"Pagamento")</f>
        <v/>
      </c>
    </row>
    <row r="12" ht="18" customHeight="1">
      <c r="A12" s="6" t="inlineStr">
        <is>
          <t>Aluguel</t>
        </is>
      </c>
      <c r="B12" s="11">
        <f>COUNTIF(Lançamentos!D:D,A12)</f>
        <v/>
      </c>
      <c r="C12" s="12">
        <f>IFERROR(SUMIF(Lançamentos!D:D,A12,Lançamentos!H:H),0)</f>
        <v/>
      </c>
      <c r="D12" s="12">
        <f>IFERROR(C12/B12,0)</f>
        <v/>
      </c>
      <c r="E12" s="12">
        <f>IFERROR(SUMIFS(Lançamentos!H:H,Lançamentos!D:D,A12,Lançamentos!K:K,"Pendente"),0)</f>
        <v/>
      </c>
      <c r="G12" s="6" t="inlineStr">
        <is>
          <t>Ticket Médio Geral (R$)</t>
        </is>
      </c>
      <c r="H12" s="12">
        <f>IFERROR(AVERAGE(Lançamentos!H3:H200),0)</f>
        <v/>
      </c>
    </row>
    <row r="13" ht="18" customHeight="1">
      <c r="A13" s="20" t="inlineStr">
        <is>
          <t>TOTAL GERAL</t>
        </is>
      </c>
      <c r="B13" s="21">
        <f>SUM(B5:B12)</f>
        <v/>
      </c>
      <c r="C13" s="15">
        <f>SUM(C5:C12)</f>
        <v/>
      </c>
      <c r="D13" s="15">
        <f>IFERROR(C13/B13,0)</f>
        <v/>
      </c>
      <c r="E13" s="15">
        <f>SUM(E5:E12)</f>
        <v/>
      </c>
      <c r="G13" s="7" t="inlineStr">
        <is>
          <t>Total Pendente (R$)</t>
        </is>
      </c>
      <c r="H13" s="10">
        <f>IFERROR(SUMIF(Lançamentos!K:K,"Pendente",Lançamentos!H:H),0)</f>
        <v/>
      </c>
    </row>
    <row r="15" ht="22" customHeight="1">
      <c r="A15" s="17" t="inlineStr">
        <is>
          <t>CONFERÊNCIA POR STATUS</t>
        </is>
      </c>
    </row>
    <row r="16" ht="22" customHeight="1">
      <c r="A16" s="3" t="inlineStr">
        <is>
          <t>Status</t>
        </is>
      </c>
      <c r="B16" s="3" t="inlineStr">
        <is>
          <t>Qtde</t>
        </is>
      </c>
      <c r="C16" s="3" t="inlineStr">
        <is>
          <t>Total R$</t>
        </is>
      </c>
      <c r="D16" s="3" t="inlineStr">
        <is>
          <t>% do Total</t>
        </is>
      </c>
      <c r="E16" s="3" t="inlineStr">
        <is>
          <t>Situação</t>
        </is>
      </c>
    </row>
    <row r="17" ht="18" customHeight="1">
      <c r="A17" s="7" t="inlineStr">
        <is>
          <t>Conferido</t>
        </is>
      </c>
      <c r="B17" s="9">
        <f>COUNTIF(Lançamentos!K:K,A17)</f>
        <v/>
      </c>
      <c r="C17" s="10">
        <f>IFERROR(SUMIF(Lançamentos!K:K,A17,Lançamentos!H:H),0)</f>
        <v/>
      </c>
      <c r="D17" s="22">
        <f>IFERROR(C17/C13,0)</f>
        <v/>
      </c>
      <c r="E17" s="9">
        <f>IF(A17="Conferido","OK",IF(A17="Pendente","Atenção","Verificar"))</f>
        <v/>
      </c>
    </row>
    <row r="18" ht="18" customHeight="1">
      <c r="A18" s="6" t="inlineStr">
        <is>
          <t>Pendente</t>
        </is>
      </c>
      <c r="B18" s="11">
        <f>COUNTIF(Lançamentos!K:K,A18)</f>
        <v/>
      </c>
      <c r="C18" s="12">
        <f>IFERROR(SUMIF(Lançamentos!K:K,A18,Lançamentos!H:H),0)</f>
        <v/>
      </c>
      <c r="D18" s="23">
        <f>IFERROR(C18/C13,0)</f>
        <v/>
      </c>
      <c r="E18" s="11">
        <f>IF(A18="Conferido","OK",IF(A18="Pendente","Atenção","Verificar"))</f>
        <v/>
      </c>
    </row>
    <row r="19" ht="18" customHeight="1">
      <c r="A19" s="7" t="inlineStr">
        <is>
          <t>Ajustar</t>
        </is>
      </c>
      <c r="B19" s="9">
        <f>COUNTIF(Lançamentos!K:K,A19)</f>
        <v/>
      </c>
      <c r="C19" s="10">
        <f>IFERROR(SUMIF(Lançamentos!K:K,A19,Lançamentos!H:H),0)</f>
        <v/>
      </c>
      <c r="D19" s="22">
        <f>IFERROR(C19/C13,0)</f>
        <v/>
      </c>
      <c r="E19" s="9">
        <f>IF(A19="Conferido","OK",IF(A19="Pendente","Atenção","Verificar"))</f>
        <v/>
      </c>
    </row>
    <row r="20" ht="22" customHeight="1">
      <c r="A20" s="20" t="inlineStr">
        <is>
          <t>TOTAL</t>
        </is>
      </c>
      <c r="B20" s="21">
        <f>SUM(B17:B19)</f>
        <v/>
      </c>
      <c r="C20" s="15">
        <f>SUM(C17:C19)</f>
        <v/>
      </c>
      <c r="D20" s="13" t="n"/>
      <c r="E20" s="13" t="n"/>
    </row>
  </sheetData>
  <mergeCells count="4">
    <mergeCell ref="A1:K1"/>
    <mergeCell ref="A3:E3"/>
    <mergeCell ref="G3:K3"/>
    <mergeCell ref="A15:E15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28"/>
  <sheetViews>
    <sheetView workbookViewId="0">
      <selection activeCell="A1" sqref="A1"/>
    </sheetView>
  </sheetViews>
  <sheetFormatPr baseColWidth="8" defaultRowHeight="15"/>
  <cols>
    <col width="28" customWidth="1" min="1" max="1"/>
    <col width="72" customWidth="1" min="2" max="2"/>
  </cols>
  <sheetData>
    <row r="1" ht="36" customHeight="1">
      <c r="A1" s="16" t="inlineStr">
        <is>
          <t>INSTRUÇÕES DE USO — PRESTAÇÃO DE CONTAS</t>
        </is>
      </c>
    </row>
    <row r="2" ht="22" customHeight="1">
      <c r="A2" s="3" t="inlineStr">
        <is>
          <t>ABA</t>
        </is>
      </c>
      <c r="B2" s="24" t="inlineStr">
        <is>
          <t>DESCRIÇÃO</t>
        </is>
      </c>
    </row>
    <row r="3" ht="40" customHeight="1">
      <c r="A3" s="20" t="inlineStr">
        <is>
          <t>Prestação de Contas</t>
        </is>
      </c>
      <c r="B3" s="7" t="inlineStr">
        <is>
          <t>Visão executiva do período. Exibe totais de recebimentos, pagamentos, saldo e pendências automaticamente a partir dos lançamentos. Tabela-resumo para conferência rápida. Não edite as células em amarelo — são fórmulas.</t>
        </is>
      </c>
    </row>
    <row r="4" ht="40" customHeight="1">
      <c r="A4" s="20" t="inlineStr">
        <is>
          <t>Lançamentos</t>
        </is>
      </c>
      <c r="B4" s="6" t="inlineStr">
        <is>
          <t>Base operacional. Registre CADA movimentação nesta aba (uma linha por lançamento). Preencha: Data (DD/MM/AAAA), Tipo (Recebimento/Pagamento/Reembolso/Adiantamento), Categoria, Documento, Favorecido, Cidade/UF, Valor, Forma de Pagamento, Conta/Caixa, Status e Prazo. As colunas N a Q são calculadas automaticamente.</t>
        </is>
      </c>
    </row>
    <row r="5" ht="40" customHeight="1">
      <c r="A5" s="20" t="inlineStr">
        <is>
          <t>Resumo e Conferência</t>
        </is>
      </c>
      <c r="B5" s="7" t="inlineStr">
        <is>
          <t>Analisa os lançamentos por Categoria e por Status de conferência. Use os gráficos para identificar rapidamente onde estão os maiores gastos ou pendências. As fórmulas se atualizam conforme novos lançamentos são inseridos na aba Lançamentos.</t>
        </is>
      </c>
    </row>
    <row r="6" ht="22" customHeight="1">
      <c r="A6" s="20" t="inlineStr">
        <is>
          <t>Instruções</t>
        </is>
      </c>
      <c r="B6" s="6" t="inlineStr">
        <is>
          <t>Esta aba. Leia antes de usar a planilha pela primeira vez.</t>
        </is>
      </c>
    </row>
    <row r="7" ht="22" customHeight="1">
      <c r="A7" s="25" t="inlineStr"/>
      <c r="B7" s="25" t="inlineStr"/>
    </row>
    <row r="8" ht="22" customHeight="1">
      <c r="A8" s="3" t="inlineStr">
        <is>
          <t>COLUNA — Lançamentos</t>
        </is>
      </c>
      <c r="B8" s="24" t="inlineStr">
        <is>
          <t>SIGNIFICADO</t>
        </is>
      </c>
    </row>
    <row r="9" ht="22" customHeight="1">
      <c r="A9" s="20" t="inlineStr">
        <is>
          <t>ID</t>
        </is>
      </c>
      <c r="B9" s="7" t="inlineStr">
        <is>
          <t>Número sequencial do lançamento. Preencha manualmente.</t>
        </is>
      </c>
    </row>
    <row r="10" ht="22" customHeight="1">
      <c r="A10" s="20" t="inlineStr">
        <is>
          <t>Data</t>
        </is>
      </c>
      <c r="B10" s="6" t="inlineStr">
        <is>
          <t>Data da movimentação no formato DD/MM/AAAA.</t>
        </is>
      </c>
    </row>
    <row r="11" ht="22" customHeight="1">
      <c r="A11" s="20" t="inlineStr">
        <is>
          <t>Tipo</t>
        </is>
      </c>
      <c r="B11" s="7" t="inlineStr">
        <is>
          <t>Selecione via lista: Recebimento, Pagamento, Reembolso ou Adiantamento.</t>
        </is>
      </c>
    </row>
    <row r="12" ht="22" customHeight="1">
      <c r="A12" s="20" t="inlineStr">
        <is>
          <t>Categoria</t>
        </is>
      </c>
      <c r="B12" s="6" t="inlineStr">
        <is>
          <t>Classifique a despesa/receita: Serviços, Vendas, Fornecedor, Aluguel, etc.</t>
        </is>
      </c>
    </row>
    <row r="13" ht="22" customHeight="1">
      <c r="A13" s="20" t="inlineStr">
        <is>
          <t>Documento</t>
        </is>
      </c>
      <c r="B13" s="7" t="inlineStr">
        <is>
          <t>Número de NF, boleto, recibo ou comprovante.</t>
        </is>
      </c>
    </row>
    <row r="14" ht="22" customHeight="1">
      <c r="A14" s="20" t="inlineStr">
        <is>
          <t>Favorecido/Cliente</t>
        </is>
      </c>
      <c r="B14" s="6" t="inlineStr">
        <is>
          <t>Nome do cliente (recebimento) ou fornecedor (pagamento).</t>
        </is>
      </c>
    </row>
    <row r="15" ht="22" customHeight="1">
      <c r="A15" s="20" t="inlineStr">
        <is>
          <t>Cidade/UF</t>
        </is>
      </c>
      <c r="B15" s="7" t="inlineStr">
        <is>
          <t>Cidade e estado no formato Cidade/UF (ex.: São Paulo/SP).</t>
        </is>
      </c>
    </row>
    <row r="16" ht="22" customHeight="1">
      <c r="A16" s="20" t="inlineStr">
        <is>
          <t>Valor (R$)</t>
        </is>
      </c>
      <c r="B16" s="6" t="inlineStr">
        <is>
          <t>Valor da movimentação em Reais. Sempre positivo — o Tipo indica a direção.</t>
        </is>
      </c>
    </row>
    <row r="17" ht="22" customHeight="1">
      <c r="A17" s="20" t="inlineStr">
        <is>
          <t>Forma Pagamento</t>
        </is>
      </c>
      <c r="B17" s="7" t="inlineStr">
        <is>
          <t>Selecione: PIX, Transferência, Boleto, Dinheiro, Cartão Débito, Cartão Crédito.</t>
        </is>
      </c>
    </row>
    <row r="18" ht="22" customHeight="1">
      <c r="A18" s="20" t="inlineStr">
        <is>
          <t>Conta/Caixa</t>
        </is>
      </c>
      <c r="B18" s="6" t="inlineStr">
        <is>
          <t>Selecione: Caixa, Conta Corrente ou Poupança.</t>
        </is>
      </c>
    </row>
    <row r="19" ht="22" customHeight="1">
      <c r="A19" s="20" t="inlineStr">
        <is>
          <t>Status</t>
        </is>
      </c>
      <c r="B19" s="7" t="inlineStr">
        <is>
          <t>Selecione: Pendente (em aberto), Conferido (OK) ou Ajustar (divergência).</t>
        </is>
      </c>
    </row>
    <row r="20" ht="22" customHeight="1">
      <c r="A20" s="20" t="inlineStr">
        <is>
          <t>Prazo</t>
        </is>
      </c>
      <c r="B20" s="6" t="inlineStr">
        <is>
          <t>Data limite de pagamento ou recebimento.</t>
        </is>
      </c>
    </row>
    <row r="21" ht="22" customHeight="1">
      <c r="A21" s="20" t="inlineStr">
        <is>
          <t>Observação</t>
        </is>
      </c>
      <c r="B21" s="7" t="inlineStr">
        <is>
          <t>Campo livre para anotações adicionais.</t>
        </is>
      </c>
    </row>
    <row r="22" ht="22" customHeight="1">
      <c r="A22" s="25" t="inlineStr"/>
      <c r="B22" s="25" t="inlineStr"/>
    </row>
    <row r="23" ht="22" customHeight="1">
      <c r="A23" s="3" t="inlineStr">
        <is>
          <t>DICAS DE USO</t>
        </is>
      </c>
      <c r="B23" s="24" t="inlineStr"/>
    </row>
    <row r="24" ht="22" customHeight="1">
      <c r="A24" s="20" t="inlineStr">
        <is>
          <t>Período</t>
        </is>
      </c>
      <c r="B24" s="6" t="inlineStr">
        <is>
          <t>Ajuste o subtítulo da aba 'Prestação de Contas' conforme o período apurado.</t>
        </is>
      </c>
    </row>
    <row r="25" ht="22" customHeight="1">
      <c r="A25" s="20" t="inlineStr">
        <is>
          <t>Novos lançamentos</t>
        </is>
      </c>
      <c r="B25" s="7" t="inlineStr">
        <is>
          <t>Insira sempre na aba Lançamentos. As demais abas se atualizam automaticamente.</t>
        </is>
      </c>
    </row>
    <row r="26" ht="40" customHeight="1">
      <c r="A26" s="20" t="inlineStr">
        <is>
          <t>Conferência</t>
        </is>
      </c>
      <c r="B26" s="6" t="inlineStr">
        <is>
          <t>Mude o Status para 'Conferido' após verificar cada lançamento. Pendências ficam em vermelho.</t>
        </is>
      </c>
    </row>
    <row r="27" ht="22" customHeight="1">
      <c r="A27" s="20" t="inlineStr">
        <is>
          <t>Backup</t>
        </is>
      </c>
      <c r="B27" s="7" t="inlineStr">
        <is>
          <t>Salve uma cópia da planilha antes de cada nova apuração mensal.</t>
        </is>
      </c>
    </row>
    <row r="28" ht="40" customHeight="1">
      <c r="A28" s="20" t="inlineStr">
        <is>
          <t>Fórmulas</t>
        </is>
      </c>
      <c r="B28" s="6" t="inlineStr">
        <is>
          <t>Não apague fórmulas das células em amarelo. Para limpar dados, apague apenas as linhas de lançamento.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2026-07-21T04:11:05Z</dcterms:created>
  <dcterms:modified xmlns:dcterms="http://purl.org/dc/terms/" xmlns:xsi="http://www.w3.org/2001/XMLSchema-instance" xsi:type="dcterms:W3CDTF">2026-07-21T04:11:05Z</dcterms:modified>
</cp:coreProperties>
</file>