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otina Semanal" sheetId="1" state="visible" r:id="rId1"/>
    <sheet xmlns:r="http://schemas.openxmlformats.org/officeDocument/2006/relationships" name="Resumo da Semana" sheetId="2" state="visible" r:id="rId2"/>
    <sheet xmlns:r="http://schemas.openxmlformats.org/officeDocument/2006/relationships" name="Listas e Apoio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DD/MM/YYYY"/>
    <numFmt numFmtId="166" formatCode="0.0%"/>
    <numFmt numFmtId="167" formatCode="0.0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color rgb="001F2937"/>
      <sz val="10"/>
    </font>
    <font>
      <name val="Calibri"/>
      <b val="1"/>
      <color rgb="001F2937"/>
      <sz val="10"/>
    </font>
    <font>
      <name val="Calibri"/>
      <b val="1"/>
      <color rgb="00FFFFFF"/>
      <sz val="10"/>
    </font>
  </fonts>
  <fills count="8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14B8A6"/>
      </patternFill>
    </fill>
    <fill>
      <patternFill patternType="solid">
        <fgColor rgb="00EFF6FF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2" fillId="6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6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/>
    </xf>
    <xf numFmtId="1" fontId="3" fillId="4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left" vertical="center"/>
    </xf>
    <xf numFmtId="166" fontId="3" fillId="4" borderId="1" applyAlignment="1" pivotButton="0" quotePrefix="0" xfId="0">
      <alignment horizontal="center" vertical="center"/>
    </xf>
    <xf numFmtId="167" fontId="3" fillId="4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left" vertical="center"/>
    </xf>
    <xf numFmtId="0" fontId="0" fillId="6" borderId="1" pivotButton="0" quotePrefix="0" xfId="0"/>
    <xf numFmtId="0" fontId="4" fillId="4" borderId="1" applyAlignment="1" pivotButton="0" quotePrefix="0" xfId="0">
      <alignment horizontal="left" vertical="center"/>
    </xf>
    <xf numFmtId="0" fontId="3" fillId="7" borderId="1" applyAlignment="1" pivotButton="0" quotePrefix="0" xfId="0">
      <alignment horizontal="left" vertical="center"/>
    </xf>
    <xf numFmtId="0" fontId="3" fillId="7" borderId="1" applyAlignment="1" pivotButton="0" quotePrefix="0" xfId="0">
      <alignment horizontal="center" vertical="center"/>
    </xf>
    <xf numFmtId="165" fontId="3" fillId="7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dxfs count="2">
    <dxf>
      <font>
        <name val="Calibri"/>
        <b val="1"/>
        <color rgb="00991B1B"/>
        <sz val="10"/>
      </font>
      <fill>
        <patternFill patternType="solid">
          <fgColor rgb="00FEE2E2"/>
        </patternFill>
      </fill>
    </dxf>
    <dxf>
      <font>
        <name val="Calibri"/>
        <b val="1"/>
        <color rgb="00166534"/>
        <sz val="10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Tarefas por Status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 da Semana'!E4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'Resumo da Semana'!$D$5:$D$8</f>
            </numRef>
          </cat>
          <val>
            <numRef>
              <f>'Resumo da Semana'!$E$5:$E$8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Status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Quantidade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9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14" customWidth="1" min="2" max="2"/>
    <col width="14" customWidth="1" min="3" max="3"/>
    <col width="14" customWidth="1" min="4" max="4"/>
    <col width="32" customWidth="1" min="5" max="5"/>
    <col width="14" customWidth="1" min="6" max="6"/>
    <col width="12" customWidth="1" min="7" max="7"/>
    <col width="14" customWidth="1" min="8" max="8"/>
    <col width="14" customWidth="1" min="9" max="9"/>
    <col width="14" customWidth="1" min="10" max="10"/>
    <col width="13" customWidth="1" min="11" max="11"/>
    <col width="11" customWidth="1" min="12" max="12"/>
    <col width="30" customWidth="1" min="13" max="13"/>
  </cols>
  <sheetData>
    <row r="1" ht="32" customHeight="1">
      <c r="A1" s="1" t="inlineStr">
        <is>
          <t>ROTINA SEMANAL — CONTROLE DE TAREFAS E PRAZOS</t>
        </is>
      </c>
    </row>
    <row r="2" ht="22" customHeight="1">
      <c r="A2" s="2" t="inlineStr">
        <is>
          <t>ID</t>
        </is>
      </c>
      <c r="B2" s="2" t="inlineStr">
        <is>
          <t>Data de Início</t>
        </is>
      </c>
      <c r="C2" s="2" t="inlineStr">
        <is>
          <t>Dia da Semana</t>
        </is>
      </c>
      <c r="D2" s="2" t="inlineStr">
        <is>
          <t>Área</t>
        </is>
      </c>
      <c r="E2" s="2" t="inlineStr">
        <is>
          <t>Tarefa</t>
        </is>
      </c>
      <c r="F2" s="2" t="inlineStr">
        <is>
          <t>Responsável</t>
        </is>
      </c>
      <c r="G2" s="2" t="inlineStr">
        <is>
          <t>Prioridade</t>
        </is>
      </c>
      <c r="H2" s="2" t="inlineStr">
        <is>
          <t>Prazo</t>
        </is>
      </c>
      <c r="I2" s="2" t="inlineStr">
        <is>
          <t>Status</t>
        </is>
      </c>
      <c r="J2" s="2" t="inlineStr">
        <is>
          <t>Concluída em</t>
        </is>
      </c>
      <c r="K2" s="2" t="inlineStr">
        <is>
          <t>Dias p/ Vencer</t>
        </is>
      </c>
      <c r="L2" s="2" t="inlineStr">
        <is>
          <t>Atraso?</t>
        </is>
      </c>
      <c r="M2" s="2" t="inlineStr">
        <is>
          <t>Observações</t>
        </is>
      </c>
    </row>
    <row r="3" ht="20" customHeight="1">
      <c r="A3" s="3" t="n">
        <v>1</v>
      </c>
      <c r="B3" s="4" t="n">
        <v>46221</v>
      </c>
      <c r="C3" s="3" t="inlineStr">
        <is>
          <t>Sábado</t>
        </is>
      </c>
      <c r="D3" s="5" t="inlineStr">
        <is>
          <t>Financeiro</t>
        </is>
      </c>
      <c r="E3" s="6" t="inlineStr">
        <is>
          <t>Revisão de caixa diário</t>
        </is>
      </c>
      <c r="F3" s="5" t="inlineStr">
        <is>
          <t>Ana</t>
        </is>
      </c>
      <c r="G3" s="5" t="inlineStr">
        <is>
          <t>Alta</t>
        </is>
      </c>
      <c r="H3" s="4" t="n">
        <v>46224</v>
      </c>
      <c r="I3" s="5" t="inlineStr">
        <is>
          <t>Concluída</t>
        </is>
      </c>
      <c r="J3" s="4" t="n">
        <v>46223</v>
      </c>
      <c r="K3" s="3">
        <f>IFERROR(H3-TODAY(),"")</f>
        <v/>
      </c>
      <c r="L3" s="7">
        <f>IFERROR(IF(AND(I3&lt;&gt;"Concluída",H3&lt;TODAY()),"ATRASADA",""),"")</f>
        <v/>
      </c>
      <c r="M3" s="6" t="inlineStr">
        <is>
          <t>Conferir entradas e saídas do dia</t>
        </is>
      </c>
    </row>
    <row r="4" ht="20" customHeight="1">
      <c r="A4" s="8" t="n">
        <v>2</v>
      </c>
      <c r="B4" s="4" t="n">
        <v>46222</v>
      </c>
      <c r="C4" s="8" t="inlineStr">
        <is>
          <t>Domingo</t>
        </is>
      </c>
      <c r="D4" s="5" t="inlineStr">
        <is>
          <t>Fiscal</t>
        </is>
      </c>
      <c r="E4" s="6" t="inlineStr">
        <is>
          <t>Emissão de NF-e / NFS-e</t>
        </is>
      </c>
      <c r="F4" s="5" t="inlineStr">
        <is>
          <t>Bruno</t>
        </is>
      </c>
      <c r="G4" s="5" t="inlineStr">
        <is>
          <t>Alta</t>
        </is>
      </c>
      <c r="H4" s="4" t="n">
        <v>46225</v>
      </c>
      <c r="I4" s="5" t="inlineStr">
        <is>
          <t>Concluída</t>
        </is>
      </c>
      <c r="J4" s="4" t="n">
        <v>46224</v>
      </c>
      <c r="K4" s="8">
        <f>IFERROR(H4-TODAY(),"")</f>
        <v/>
      </c>
      <c r="L4" s="9">
        <f>IFERROR(IF(AND(I4&lt;&gt;"Concluída",H4&lt;TODAY()),"ATRASADA",""),"")</f>
        <v/>
      </c>
      <c r="M4" s="6" t="inlineStr">
        <is>
          <t>Emitir para pedidos do dia anterior</t>
        </is>
      </c>
    </row>
    <row r="5" ht="20" customHeight="1">
      <c r="A5" s="3" t="n">
        <v>3</v>
      </c>
      <c r="B5" s="4" t="n">
        <v>46222</v>
      </c>
      <c r="C5" s="3" t="inlineStr">
        <is>
          <t>Domingo</t>
        </is>
      </c>
      <c r="D5" s="5" t="inlineStr">
        <is>
          <t>Operação</t>
        </is>
      </c>
      <c r="E5" s="6" t="inlineStr">
        <is>
          <t>Cobrança de clientes em aberto</t>
        </is>
      </c>
      <c r="F5" s="5" t="inlineStr">
        <is>
          <t>Camila</t>
        </is>
      </c>
      <c r="G5" s="5" t="inlineStr">
        <is>
          <t>Alta</t>
        </is>
      </c>
      <c r="H5" s="4" t="n">
        <v>46227</v>
      </c>
      <c r="I5" s="5" t="inlineStr">
        <is>
          <t>Em andamento</t>
        </is>
      </c>
      <c r="J5" s="5" t="n"/>
      <c r="K5" s="3">
        <f>IFERROR(H5-TODAY(),"")</f>
        <v/>
      </c>
      <c r="L5" s="7">
        <f>IFERROR(IF(AND(I5&lt;&gt;"Concluída",H5&lt;TODAY()),"ATRASADA",""),"")</f>
        <v/>
      </c>
      <c r="M5" s="6" t="inlineStr">
        <is>
          <t>Clientes com vencimento vencido há mais de 5 dias</t>
        </is>
      </c>
    </row>
    <row r="6" ht="20" customHeight="1">
      <c r="A6" s="8" t="n">
        <v>4</v>
      </c>
      <c r="B6" s="4" t="n">
        <v>46223</v>
      </c>
      <c r="C6" s="8" t="inlineStr">
        <is>
          <t>Segunda-feira</t>
        </is>
      </c>
      <c r="D6" s="5" t="inlineStr">
        <is>
          <t>Operação</t>
        </is>
      </c>
      <c r="E6" s="6" t="inlineStr">
        <is>
          <t>Compra de insumos e materiais</t>
        </is>
      </c>
      <c r="F6" s="5" t="inlineStr">
        <is>
          <t>Diego</t>
        </is>
      </c>
      <c r="G6" s="5" t="inlineStr">
        <is>
          <t>Média</t>
        </is>
      </c>
      <c r="H6" s="4" t="n">
        <v>46228</v>
      </c>
      <c r="I6" s="5" t="inlineStr">
        <is>
          <t>Pendente</t>
        </is>
      </c>
      <c r="J6" s="5" t="n"/>
      <c r="K6" s="8">
        <f>IFERROR(H6-TODAY(),"")</f>
        <v/>
      </c>
      <c r="L6" s="9">
        <f>IFERROR(IF(AND(I6&lt;&gt;"Concluída",H6&lt;TODAY()),"ATRASADA",""),"")</f>
        <v/>
      </c>
      <c r="M6" s="6" t="inlineStr">
        <is>
          <t>Verificar fornecedor principal</t>
        </is>
      </c>
    </row>
    <row r="7" ht="20" customHeight="1">
      <c r="A7" s="3" t="n">
        <v>5</v>
      </c>
      <c r="B7" s="4" t="n">
        <v>46224</v>
      </c>
      <c r="C7" s="3" t="inlineStr">
        <is>
          <t>Terça-feira</t>
        </is>
      </c>
      <c r="D7" s="5" t="inlineStr">
        <is>
          <t>Estoque</t>
        </is>
      </c>
      <c r="E7" s="6" t="inlineStr">
        <is>
          <t>Conferência de estoque</t>
        </is>
      </c>
      <c r="F7" s="5" t="inlineStr">
        <is>
          <t>Fernanda</t>
        </is>
      </c>
      <c r="G7" s="5" t="inlineStr">
        <is>
          <t>Média</t>
        </is>
      </c>
      <c r="H7" s="4" t="n">
        <v>46229</v>
      </c>
      <c r="I7" s="5" t="inlineStr">
        <is>
          <t>Em andamento</t>
        </is>
      </c>
      <c r="J7" s="5" t="n"/>
      <c r="K7" s="3">
        <f>IFERROR(H7-TODAY(),"")</f>
        <v/>
      </c>
      <c r="L7" s="7">
        <f>IFERROR(IF(AND(I7&lt;&gt;"Concluída",H7&lt;TODAY()),"ATRASADA",""),"")</f>
        <v/>
      </c>
      <c r="M7" s="6" t="inlineStr">
        <is>
          <t>Contar itens críticos do estoque</t>
        </is>
      </c>
    </row>
    <row r="8" ht="20" customHeight="1">
      <c r="A8" s="8" t="n">
        <v>6</v>
      </c>
      <c r="B8" s="4" t="n">
        <v>46224</v>
      </c>
      <c r="C8" s="8" t="inlineStr">
        <is>
          <t>Terça-feira</t>
        </is>
      </c>
      <c r="D8" s="5" t="inlineStr">
        <is>
          <t>Vendas</t>
        </is>
      </c>
      <c r="E8" s="6" t="inlineStr">
        <is>
          <t>Agendamento de postagem / entrega</t>
        </is>
      </c>
      <c r="F8" s="5" t="inlineStr">
        <is>
          <t>João</t>
        </is>
      </c>
      <c r="G8" s="5" t="inlineStr">
        <is>
          <t>Baixa</t>
        </is>
      </c>
      <c r="H8" s="4" t="n">
        <v>46230</v>
      </c>
      <c r="I8" s="5" t="inlineStr">
        <is>
          <t>Pendente</t>
        </is>
      </c>
      <c r="J8" s="5" t="n"/>
      <c r="K8" s="8">
        <f>IFERROR(H8-TODAY(),"")</f>
        <v/>
      </c>
      <c r="L8" s="9">
        <f>IFERROR(IF(AND(I8&lt;&gt;"Concluída",H8&lt;TODAY()),"ATRASADA",""),"")</f>
        <v/>
      </c>
      <c r="M8" s="6" t="inlineStr">
        <is>
          <t>Preparar etiquetas e volumes</t>
        </is>
      </c>
    </row>
    <row r="9" ht="20" customHeight="1">
      <c r="A9" s="3" t="n">
        <v>7</v>
      </c>
      <c r="B9" s="4" t="n">
        <v>46225</v>
      </c>
      <c r="C9" s="3" t="inlineStr">
        <is>
          <t>Quarta-feira</t>
        </is>
      </c>
      <c r="D9" s="5" t="inlineStr">
        <is>
          <t>Fiscal</t>
        </is>
      </c>
      <c r="E9" s="6" t="inlineStr">
        <is>
          <t>Fechamento MEI — Simples Nacional</t>
        </is>
      </c>
      <c r="F9" s="5" t="inlineStr">
        <is>
          <t>Ana</t>
        </is>
      </c>
      <c r="G9" s="5" t="inlineStr">
        <is>
          <t>Alta</t>
        </is>
      </c>
      <c r="H9" s="4" t="n">
        <v>46226</v>
      </c>
      <c r="I9" s="5" t="inlineStr">
        <is>
          <t>Pendente</t>
        </is>
      </c>
      <c r="J9" s="5" t="n"/>
      <c r="K9" s="3">
        <f>IFERROR(H9-TODAY(),"")</f>
        <v/>
      </c>
      <c r="L9" s="7">
        <f>IFERROR(IF(AND(I9&lt;&gt;"Concluída",H9&lt;TODAY()),"ATRASADA",""),"")</f>
        <v/>
      </c>
      <c r="M9" s="6" t="inlineStr">
        <is>
          <t>Apuração do período mensal</t>
        </is>
      </c>
    </row>
    <row r="10" ht="20" customHeight="1">
      <c r="A10" s="8" t="n">
        <v>8</v>
      </c>
      <c r="B10" s="4" t="n">
        <v>46225</v>
      </c>
      <c r="C10" s="8" t="inlineStr">
        <is>
          <t>Quarta-feira</t>
        </is>
      </c>
      <c r="D10" s="5" t="inlineStr">
        <is>
          <t>Financeiro</t>
        </is>
      </c>
      <c r="E10" s="6" t="inlineStr">
        <is>
          <t>Atualização de planilha financeira</t>
        </is>
      </c>
      <c r="F10" s="5" t="inlineStr">
        <is>
          <t>Camila</t>
        </is>
      </c>
      <c r="G10" s="5" t="inlineStr">
        <is>
          <t>Média</t>
        </is>
      </c>
      <c r="H10" s="4" t="n">
        <v>46231</v>
      </c>
      <c r="I10" s="5" t="inlineStr">
        <is>
          <t>Em andamento</t>
        </is>
      </c>
      <c r="J10" s="5" t="n"/>
      <c r="K10" s="8">
        <f>IFERROR(H10-TODAY(),"")</f>
        <v/>
      </c>
      <c r="L10" s="9">
        <f>IFERROR(IF(AND(I10&lt;&gt;"Concluída",H10&lt;TODAY()),"ATRASADA",""),"")</f>
        <v/>
      </c>
      <c r="M10" s="6" t="inlineStr">
        <is>
          <t>Incluir lançamentos da semana</t>
        </is>
      </c>
    </row>
    <row r="11" ht="20" customHeight="1">
      <c r="A11" s="3" t="n">
        <v>9</v>
      </c>
      <c r="B11" s="4" t="n">
        <v>46226</v>
      </c>
      <c r="C11" s="3" t="inlineStr">
        <is>
          <t>Quinta-feira</t>
        </is>
      </c>
      <c r="D11" s="5" t="inlineStr">
        <is>
          <t>Atendimento</t>
        </is>
      </c>
      <c r="E11" s="6" t="inlineStr">
        <is>
          <t>Resposta a clientes no WhatsApp</t>
        </is>
      </c>
      <c r="F11" s="5" t="inlineStr">
        <is>
          <t>Bruno</t>
        </is>
      </c>
      <c r="G11" s="5" t="inlineStr">
        <is>
          <t>Baixa</t>
        </is>
      </c>
      <c r="H11" s="4" t="n">
        <v>46228</v>
      </c>
      <c r="I11" s="5" t="inlineStr">
        <is>
          <t>Concluída</t>
        </is>
      </c>
      <c r="J11" s="4" t="n">
        <v>46225</v>
      </c>
      <c r="K11" s="3">
        <f>IFERROR(H11-TODAY(),"")</f>
        <v/>
      </c>
      <c r="L11" s="7">
        <f>IFERROR(IF(AND(I11&lt;&gt;"Concluída",H11&lt;TODAY()),"ATRASADA",""),"")</f>
        <v/>
      </c>
      <c r="M11" s="6" t="inlineStr">
        <is>
          <t>Responder mensagens pendentes</t>
        </is>
      </c>
    </row>
    <row r="12" ht="20" customHeight="1">
      <c r="A12" s="8" t="n">
        <v>10</v>
      </c>
      <c r="B12" s="4" t="n">
        <v>46226</v>
      </c>
      <c r="C12" s="8" t="inlineStr">
        <is>
          <t>Quinta-feira</t>
        </is>
      </c>
      <c r="D12" s="5" t="inlineStr">
        <is>
          <t>Administrativo</t>
        </is>
      </c>
      <c r="E12" s="6" t="inlineStr">
        <is>
          <t>Organização de documentos fiscais</t>
        </is>
      </c>
      <c r="F12" s="5" t="inlineStr">
        <is>
          <t>Fernanda</t>
        </is>
      </c>
      <c r="G12" s="5" t="inlineStr">
        <is>
          <t>Média</t>
        </is>
      </c>
      <c r="H12" s="4" t="n">
        <v>46229</v>
      </c>
      <c r="I12" s="5" t="inlineStr">
        <is>
          <t>Pendente</t>
        </is>
      </c>
      <c r="J12" s="5" t="n"/>
      <c r="K12" s="8">
        <f>IFERROR(H12-TODAY(),"")</f>
        <v/>
      </c>
      <c r="L12" s="9">
        <f>IFERROR(IF(AND(I12&lt;&gt;"Concluída",H12&lt;TODAY()),"ATRASADA",""),"")</f>
        <v/>
      </c>
      <c r="M12" s="6" t="inlineStr">
        <is>
          <t>Arquivar notas e comprovantes</t>
        </is>
      </c>
    </row>
  </sheetData>
  <mergeCells count="1">
    <mergeCell ref="A1:M1"/>
  </mergeCells>
  <conditionalFormatting sqref="L3:L12">
    <cfRule type="expression" priority="1" dxfId="0" stopIfTrue="1">
      <formula>$L3="ATRASADA"</formula>
    </cfRule>
  </conditionalFormatting>
  <conditionalFormatting sqref="I3:I12">
    <cfRule type="expression" priority="2" dxfId="1" stopIfTrue="1">
      <formula>$I3="Concluída"</formula>
    </cfRule>
  </conditionalFormatting>
  <conditionalFormatting sqref="G3:G12">
    <cfRule type="expression" priority="3" dxfId="0" stopIfTrue="1">
      <formula>$G3="Alta"</formula>
    </cfRule>
  </conditionalFormatting>
  <dataValidations count="3">
    <dataValidation sqref="I3:I12" showErrorMessage="1" showInputMessage="1" allowBlank="1" errorTitle="Status inválido" error="Selecione: Pendente, Em andamento, Concluída ou Atrasada" type="list">
      <formula1>"Pendente,Em andamento,Concluída,Atrasada"</formula1>
    </dataValidation>
    <dataValidation sqref="G3:G12" showErrorMessage="1" showInputMessage="1" allowBlank="1" errorTitle="Prioridade inválida" error="Selecione: Alta, Média ou Baixa" type="list">
      <formula1>"Alta,Média,Baixa"</formula1>
    </dataValidation>
    <dataValidation sqref="D3:D12" showErrorMessage="1" showInputMessage="1" allowBlank="1" errorTitle="Área inválida" error="Selecione uma área válida" type="list">
      <formula1>"Financeiro,Fiscal,Vendas,Operação,Estoque,Atendimento,Administrativo"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2" customWidth="1" min="1" max="1"/>
    <col width="18" customWidth="1" min="2" max="2"/>
    <col width="4" customWidth="1" min="3" max="3"/>
    <col width="22" customWidth="1" min="4" max="4"/>
    <col width="18" customWidth="1" min="5" max="5"/>
    <col width="18" customWidth="1" min="6" max="6"/>
  </cols>
  <sheetData>
    <row r="1" ht="36" customHeight="1">
      <c r="A1" s="1" t="inlineStr">
        <is>
          <t>RESUMO DA SEMANA — INDICADORES DE DESEMPENHO</t>
        </is>
      </c>
    </row>
    <row r="2" ht="8" customHeight="1"/>
    <row r="3" ht="22" customHeight="1">
      <c r="A3" s="10" t="inlineStr">
        <is>
          <t>📊 INDICADORES GERAIS</t>
        </is>
      </c>
      <c r="B3" s="11" t="n"/>
      <c r="D3" s="12" t="inlineStr">
        <is>
          <t>📈 TAREFAS POR STATUS</t>
        </is>
      </c>
      <c r="E3" s="11" t="n"/>
      <c r="F3" s="11" t="n"/>
    </row>
    <row r="4" ht="22" customHeight="1">
      <c r="A4" s="13" t="inlineStr">
        <is>
          <t>Total de tarefas</t>
        </is>
      </c>
      <c r="B4" s="14">
        <f>COUNTA('Rotina Semanal'!A:A)-2</f>
        <v/>
      </c>
      <c r="D4" s="7" t="inlineStr">
        <is>
          <t>Status</t>
        </is>
      </c>
      <c r="E4" s="7" t="inlineStr">
        <is>
          <t>Quantidade</t>
        </is>
      </c>
    </row>
    <row r="5" ht="20" customHeight="1">
      <c r="A5" s="15" t="inlineStr">
        <is>
          <t>Tarefas concluídas</t>
        </is>
      </c>
      <c r="B5" s="14">
        <f>COUNTIF('Rotina Semanal'!I:I,"Concluída")</f>
        <v/>
      </c>
      <c r="D5" s="3" t="inlineStr">
        <is>
          <t>Concluída</t>
        </is>
      </c>
      <c r="E5" s="14">
        <f>COUNTIF('Rotina Semanal'!I:I,"Concluída")</f>
        <v/>
      </c>
    </row>
    <row r="6" ht="20" customHeight="1">
      <c r="A6" s="13" t="inlineStr">
        <is>
          <t>Tarefas em andamento</t>
        </is>
      </c>
      <c r="B6" s="14">
        <f>COUNTIF('Rotina Semanal'!I:I,"Em andamento")</f>
        <v/>
      </c>
      <c r="D6" s="8" t="inlineStr">
        <is>
          <t>Em andamento</t>
        </is>
      </c>
      <c r="E6" s="14">
        <f>COUNTIF('Rotina Semanal'!I:I,"Em andamento")</f>
        <v/>
      </c>
    </row>
    <row r="7" ht="20" customHeight="1">
      <c r="A7" s="15" t="inlineStr">
        <is>
          <t>Tarefas pendentes</t>
        </is>
      </c>
      <c r="B7" s="14">
        <f>COUNTIF('Rotina Semanal'!I:I,"Pendente")</f>
        <v/>
      </c>
      <c r="D7" s="3" t="inlineStr">
        <is>
          <t>Pendente</t>
        </is>
      </c>
      <c r="E7" s="14">
        <f>COUNTIF('Rotina Semanal'!I:I,"Pendente")</f>
        <v/>
      </c>
    </row>
    <row r="8" ht="20" customHeight="1">
      <c r="A8" s="13" t="inlineStr">
        <is>
          <t>Tarefas atrasadas</t>
        </is>
      </c>
      <c r="B8" s="14">
        <f>COUNTIF('Rotina Semanal'!L:L,"ATRASADA")</f>
        <v/>
      </c>
      <c r="D8" s="8" t="inlineStr">
        <is>
          <t>Atrasada</t>
        </is>
      </c>
      <c r="E8" s="14">
        <f>COUNTIF('Rotina Semanal'!L:L,"ATRASADA")</f>
        <v/>
      </c>
    </row>
    <row r="9" ht="22" customHeight="1">
      <c r="A9" s="15" t="inlineStr">
        <is>
          <t>% concluído</t>
        </is>
      </c>
      <c r="B9" s="16">
        <f>IFERROR(B4/B3,0)</f>
        <v/>
      </c>
    </row>
    <row r="10" ht="22" customHeight="1">
      <c r="A10" s="13" t="inlineStr">
        <is>
          <t>Média dias p/ vencer (pendentes)</t>
        </is>
      </c>
      <c r="B10" s="17">
        <f>IFERROR(AVERAGE('Rotina Semanal'!K3:K12),"")</f>
        <v/>
      </c>
    </row>
    <row r="12" ht="8" customHeight="1"/>
    <row r="13" ht="22" customHeight="1">
      <c r="A13" s="18" t="inlineStr">
        <is>
          <t>📋 TAREFAS POR ÁREA</t>
        </is>
      </c>
      <c r="B13" s="11" t="n"/>
    </row>
    <row r="14" ht="20" customHeight="1">
      <c r="A14" s="19" t="inlineStr">
        <is>
          <t>Financeiro</t>
        </is>
      </c>
      <c r="B14" s="14">
        <f>COUNTIF('Rotina Semanal'!D:D,"Financeiro")</f>
        <v/>
      </c>
    </row>
    <row r="15" ht="20" customHeight="1">
      <c r="A15" s="20" t="inlineStr">
        <is>
          <t>Fiscal</t>
        </is>
      </c>
      <c r="B15" s="14">
        <f>COUNTIF('Rotina Semanal'!D:D,"Fiscal")</f>
        <v/>
      </c>
    </row>
    <row r="16" ht="20" customHeight="1">
      <c r="A16" s="19" t="inlineStr">
        <is>
          <t>Vendas</t>
        </is>
      </c>
      <c r="B16" s="14">
        <f>COUNTIF('Rotina Semanal'!D:D,"Vendas")</f>
        <v/>
      </c>
    </row>
    <row r="17" ht="20" customHeight="1">
      <c r="A17" s="20" t="inlineStr">
        <is>
          <t>Operação</t>
        </is>
      </c>
      <c r="B17" s="14">
        <f>COUNTIF('Rotina Semanal'!D:D,"Operação")</f>
        <v/>
      </c>
    </row>
    <row r="18" ht="20" customHeight="1">
      <c r="A18" s="19" t="inlineStr">
        <is>
          <t>Estoque</t>
        </is>
      </c>
      <c r="B18" s="14">
        <f>COUNTIF('Rotina Semanal'!D:D,"Estoque")</f>
        <v/>
      </c>
    </row>
    <row r="19" ht="20" customHeight="1">
      <c r="A19" s="20" t="inlineStr">
        <is>
          <t>Atendimento</t>
        </is>
      </c>
      <c r="B19" s="14">
        <f>COUNTIF('Rotina Semanal'!D:D,"Atendimento")</f>
        <v/>
      </c>
    </row>
    <row r="20" ht="20" customHeight="1">
      <c r="A20" s="19" t="inlineStr">
        <is>
          <t>Administrativo</t>
        </is>
      </c>
      <c r="B20" s="14">
        <f>COUNTIF('Rotina Semanal'!D:D,"Administrativo")</f>
        <v/>
      </c>
    </row>
    <row r="22" ht="8" customHeight="1"/>
    <row r="23" ht="22" customHeight="1">
      <c r="A23" s="18" t="inlineStr">
        <is>
          <t>🎯 TAREFAS POR PRIORIDADE</t>
        </is>
      </c>
      <c r="B23" s="11" t="n"/>
    </row>
    <row r="24" ht="20" customHeight="1">
      <c r="A24" s="19" t="inlineStr">
        <is>
          <t>Alta</t>
        </is>
      </c>
      <c r="B24" s="14">
        <f>COUNTIF('Rotina Semanal'!G:G,"Alta")</f>
        <v/>
      </c>
    </row>
    <row r="25" ht="20" customHeight="1">
      <c r="A25" s="20" t="inlineStr">
        <is>
          <t>Média</t>
        </is>
      </c>
      <c r="B25" s="14">
        <f>COUNTIF('Rotina Semanal'!G:G,"Média")</f>
        <v/>
      </c>
    </row>
    <row r="26" ht="20" customHeight="1">
      <c r="A26" s="19" t="inlineStr">
        <is>
          <t>Baixa</t>
        </is>
      </c>
      <c r="B26" s="14">
        <f>COUNTIF('Rotina Semanal'!G:G,"Baixa")</f>
        <v/>
      </c>
    </row>
    <row r="28" ht="8" customHeight="1"/>
    <row r="29" ht="22" customHeight="1">
      <c r="A29" s="18" t="inlineStr">
        <is>
          <t>👤 PENDÊNCIAS POR RESPONSÁVEL</t>
        </is>
      </c>
      <c r="B29" s="11" t="n"/>
    </row>
    <row r="30" ht="20" customHeight="1">
      <c r="A30" s="19" t="inlineStr">
        <is>
          <t>Ana</t>
        </is>
      </c>
      <c r="B30" s="14">
        <f>COUNTIF('Rotina Semanal'!F:F,"Ana")</f>
        <v/>
      </c>
    </row>
    <row r="31" ht="20" customHeight="1">
      <c r="A31" s="20" t="inlineStr">
        <is>
          <t>Bruno</t>
        </is>
      </c>
      <c r="B31" s="14">
        <f>COUNTIF('Rotina Semanal'!F:F,"Bruno")</f>
        <v/>
      </c>
    </row>
    <row r="32" ht="20" customHeight="1">
      <c r="A32" s="19" t="inlineStr">
        <is>
          <t>Camila</t>
        </is>
      </c>
      <c r="B32" s="14">
        <f>COUNTIF('Rotina Semanal'!F:F,"Camila")</f>
        <v/>
      </c>
    </row>
    <row r="33" ht="20" customHeight="1">
      <c r="A33" s="20" t="inlineStr">
        <is>
          <t>Diego</t>
        </is>
      </c>
      <c r="B33" s="14">
        <f>COUNTIF('Rotina Semanal'!F:F,"Diego")</f>
        <v/>
      </c>
    </row>
    <row r="34" ht="20" customHeight="1">
      <c r="A34" s="19" t="inlineStr">
        <is>
          <t>Fernanda</t>
        </is>
      </c>
      <c r="B34" s="14">
        <f>COUNTIF('Rotina Semanal'!F:F,"Fernanda")</f>
        <v/>
      </c>
    </row>
    <row r="35" ht="20" customHeight="1">
      <c r="A35" s="20" t="inlineStr">
        <is>
          <t>João</t>
        </is>
      </c>
      <c r="B35" s="14">
        <f>COUNTIF('Rotina Semanal'!F:F,"João")</f>
        <v/>
      </c>
    </row>
    <row r="37" ht="8" customHeight="1"/>
    <row r="38" ht="22" customHeight="1"/>
  </sheetData>
  <mergeCells count="6">
    <mergeCell ref="A1:F1"/>
    <mergeCell ref="A3:B3"/>
    <mergeCell ref="A13:B13"/>
    <mergeCell ref="A23:B23"/>
    <mergeCell ref="A29:B29"/>
    <mergeCell ref="D3:F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18" customWidth="1" min="2" max="2"/>
    <col width="4" customWidth="1" min="3" max="3"/>
    <col width="22" customWidth="1" min="4" max="4"/>
    <col width="18" customWidth="1" min="5" max="5"/>
    <col width="4" customWidth="1" min="6" max="6"/>
    <col width="28" customWidth="1" min="7" max="7"/>
    <col width="28" customWidth="1" min="8" max="8"/>
    <col width="18" customWidth="1" min="9" max="9"/>
  </cols>
  <sheetData>
    <row r="1" ht="32" customHeight="1">
      <c r="A1" s="1" t="inlineStr">
        <is>
          <t>LISTAS DE APOIO E VALIDAÇÃO — ROTINA SEMANAL</t>
        </is>
      </c>
    </row>
    <row r="2" ht="8" customHeight="1"/>
    <row r="3" ht="22" customHeight="1">
      <c r="A3" s="12" t="inlineStr">
        <is>
          <t>Lista de Status</t>
        </is>
      </c>
      <c r="D3" s="12" t="inlineStr">
        <is>
          <t>Lista de Responsáveis</t>
        </is>
      </c>
      <c r="G3" s="12" t="inlineStr">
        <is>
          <t>🔍 CONSULTA POR ID DE TAREFA</t>
        </is>
      </c>
      <c r="H3" s="21" t="inlineStr"/>
      <c r="I3" s="21" t="inlineStr"/>
    </row>
    <row r="4" ht="22" customHeight="1">
      <c r="A4" s="3" t="inlineStr">
        <is>
          <t>Pendente</t>
        </is>
      </c>
      <c r="D4" s="3" t="inlineStr">
        <is>
          <t>Ana</t>
        </is>
      </c>
      <c r="G4" s="7" t="inlineStr">
        <is>
          <t>Campo</t>
        </is>
      </c>
      <c r="H4" s="7" t="inlineStr">
        <is>
          <t>Valor / Resultado</t>
        </is>
      </c>
      <c r="I4" s="7" t="inlineStr">
        <is>
          <t>Status</t>
        </is>
      </c>
    </row>
    <row r="5" ht="22" customHeight="1">
      <c r="A5" s="8" t="inlineStr">
        <is>
          <t>Em andamento</t>
        </is>
      </c>
      <c r="D5" s="8" t="inlineStr">
        <is>
          <t>Bruno</t>
        </is>
      </c>
      <c r="G5" s="22" t="inlineStr">
        <is>
          <t>ID da Tarefa (informe aqui)</t>
        </is>
      </c>
      <c r="H5" s="5" t="n">
        <v>1</v>
      </c>
      <c r="I5" s="5" t="inlineStr"/>
    </row>
    <row r="6" ht="22" customHeight="1">
      <c r="A6" s="3" t="inlineStr">
        <is>
          <t>Concluída</t>
        </is>
      </c>
      <c r="D6" s="3" t="inlineStr">
        <is>
          <t>Camila</t>
        </is>
      </c>
      <c r="G6" s="20" t="inlineStr">
        <is>
          <t>Tarefa encontrada</t>
        </is>
      </c>
      <c r="H6" s="23">
        <f>IFERROR(VLOOKUP(H5,'Rotina Semanal'!A:M,5,FALSE),"Não encontrado")</f>
        <v/>
      </c>
      <c r="I6" s="24">
        <f>IFERROR(VLOOKUP(H5,'Rotina Semanal'!A:M,9,FALSE),"")</f>
        <v/>
      </c>
    </row>
    <row r="7" ht="22" customHeight="1">
      <c r="A7" s="8" t="inlineStr">
        <is>
          <t>Atrasada</t>
        </is>
      </c>
      <c r="D7" s="8" t="inlineStr">
        <is>
          <t>Diego</t>
        </is>
      </c>
      <c r="G7" s="19" t="inlineStr">
        <is>
          <t>Responsável</t>
        </is>
      </c>
      <c r="H7" s="24">
        <f>IFERROR(VLOOKUP(H5,'Rotina Semanal'!A:M,6,FALSE),"")</f>
        <v/>
      </c>
      <c r="I7" s="24" t="inlineStr"/>
    </row>
    <row r="8" ht="22" customHeight="1">
      <c r="D8" s="3" t="inlineStr">
        <is>
          <t>Fernanda</t>
        </is>
      </c>
      <c r="G8" s="20" t="inlineStr">
        <is>
          <t>Prazo</t>
        </is>
      </c>
      <c r="H8" s="25">
        <f>IFERROR(VLOOKUP(H5,'Rotina Semanal'!A:M,8,FALSE),"")</f>
        <v/>
      </c>
      <c r="I8" s="24" t="inlineStr"/>
    </row>
    <row r="9" ht="22" customHeight="1">
      <c r="A9" s="12" t="inlineStr">
        <is>
          <t>Lista de Prioridade</t>
        </is>
      </c>
      <c r="D9" s="8" t="inlineStr">
        <is>
          <t>João</t>
        </is>
      </c>
      <c r="G9" s="19" t="inlineStr">
        <is>
          <t>Atraso?</t>
        </is>
      </c>
      <c r="H9" s="24">
        <f>IFERROR(VLOOKUP(H5,'Rotina Semanal'!A:M,12,FALSE),"")</f>
        <v/>
      </c>
      <c r="I9" s="24" t="inlineStr"/>
    </row>
    <row r="10" ht="22" customHeight="1">
      <c r="A10" s="3" t="inlineStr">
        <is>
          <t>Alta</t>
        </is>
      </c>
      <c r="G10" s="20" t="inlineStr">
        <is>
          <t>Observações</t>
        </is>
      </c>
      <c r="H10" s="23">
        <f>IFERROR(VLOOKUP(H5,'Rotina Semanal'!A:M,13,FALSE),"")</f>
        <v/>
      </c>
      <c r="I10" s="24" t="inlineStr"/>
    </row>
    <row r="11" ht="8" customHeight="1">
      <c r="A11" s="8" t="inlineStr">
        <is>
          <t>Média</t>
        </is>
      </c>
    </row>
    <row r="12" ht="22" customHeight="1">
      <c r="A12" s="3" t="inlineStr">
        <is>
          <t>Baixa</t>
        </is>
      </c>
      <c r="G12" s="12" t="inlineStr">
        <is>
          <t>ℹ️ COMO USAR ESTA ABA</t>
        </is>
      </c>
      <c r="H12" s="21" t="n"/>
      <c r="I12" s="21" t="n"/>
    </row>
    <row r="13" ht="20" customHeight="1">
      <c r="G13" s="19" t="inlineStr">
        <is>
          <t>1. Na célula H5, informe o ID da tarefa para consultar detalhes.</t>
        </is>
      </c>
      <c r="H13" s="26" t="n"/>
      <c r="I13" s="27" t="n"/>
    </row>
    <row r="14" ht="20" customHeight="1">
      <c r="A14" s="12" t="inlineStr">
        <is>
          <t>Lista de Áreas</t>
        </is>
      </c>
      <c r="G14" s="20" t="inlineStr">
        <is>
          <t>2. As listas nas colunas A e D alimentam as validações da aba principal.</t>
        </is>
      </c>
      <c r="H14" s="26" t="n"/>
      <c r="I14" s="27" t="n"/>
    </row>
    <row r="15" ht="20" customHeight="1">
      <c r="A15" s="3" t="inlineStr">
        <is>
          <t>Financeiro</t>
        </is>
      </c>
      <c r="G15" s="19" t="inlineStr">
        <is>
          <t>3. Não altere as fórmulas nas células destacadas em azul.</t>
        </is>
      </c>
      <c r="H15" s="26" t="n"/>
      <c r="I15" s="27" t="n"/>
    </row>
    <row r="16" ht="20" customHeight="1">
      <c r="A16" s="8" t="inlineStr">
        <is>
          <t>Fiscal</t>
        </is>
      </c>
      <c r="G16" s="20" t="inlineStr">
        <is>
          <t>4. Para adicionar novos responsáveis, inclua na lista da coluna D.</t>
        </is>
      </c>
      <c r="H16" s="26" t="n"/>
      <c r="I16" s="27" t="n"/>
    </row>
    <row r="17" ht="20" customHeight="1">
      <c r="A17" s="3" t="inlineStr">
        <is>
          <t>Vendas</t>
        </is>
      </c>
    </row>
    <row r="18" ht="20" customHeight="1">
      <c r="A18" s="8" t="inlineStr">
        <is>
          <t>Operação</t>
        </is>
      </c>
    </row>
    <row r="19" ht="20" customHeight="1">
      <c r="A19" s="3" t="inlineStr">
        <is>
          <t>Estoque</t>
        </is>
      </c>
    </row>
    <row r="20" ht="20" customHeight="1">
      <c r="A20" s="8" t="inlineStr">
        <is>
          <t>Atendimento</t>
        </is>
      </c>
    </row>
    <row r="21" ht="20" customHeight="1">
      <c r="A21" s="3" t="inlineStr">
        <is>
          <t>Administrativo</t>
        </is>
      </c>
    </row>
  </sheetData>
  <mergeCells count="5">
    <mergeCell ref="A1:I1"/>
    <mergeCell ref="G13:I13"/>
    <mergeCell ref="G14:I14"/>
    <mergeCell ref="G15:I15"/>
    <mergeCell ref="G16:I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2026-07-21T04:26:57Z</dcterms:created>
  <dcterms:modified xmlns:dcterms="http://purl.org/dc/terms/" xmlns:xsi="http://www.w3.org/2001/XMLSchema-instance" xsi:type="dcterms:W3CDTF">2026-07-21T04:26:57Z</dcterms:modified>
</cp:coreProperties>
</file>