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tendimentos" sheetId="1" state="visible" r:id="rId1"/>
    <sheet xmlns:r="http://schemas.openxmlformats.org/officeDocument/2006/relationships" name="Painel" sheetId="2" state="visible" r:id="rId2"/>
    <sheet xmlns:r="http://schemas.openxmlformats.org/officeDocument/2006/relationships" name="Base de Prazos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"/>
    <numFmt numFmtId="165" formatCode="DD/MM/AAAA"/>
    <numFmt numFmtId="166" formatCode="DD/MM/AAAA HH:MM"/>
    <numFmt numFmtId="167" formatCode="yyyy-mm-dd h:mm:ss"/>
    <numFmt numFmtId="168" formatCode="0.0"/>
    <numFmt numFmtId="169" formatCode="0.0%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0F766E"/>
      <sz val="14"/>
    </font>
    <font>
      <name val="Calibri"/>
      <b val="1"/>
      <color rgb="000F766E"/>
      <sz val="11"/>
    </font>
    <font>
      <name val="Calibri"/>
      <b val="1"/>
      <color rgb="00FFFFFF"/>
      <sz val="10"/>
    </font>
    <font>
      <name val="Calibri"/>
      <b val="1"/>
      <sz val="10"/>
    </font>
    <font>
      <name val="Calibri"/>
      <b val="1"/>
      <color rgb="000F766E"/>
      <sz val="10"/>
    </font>
  </fonts>
  <fills count="10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14B8A6"/>
      </patternFill>
    </fill>
    <fill>
      <patternFill patternType="solid">
        <fgColor rgb="00C6EFCE"/>
      </patternFill>
    </fill>
    <fill>
      <patternFill patternType="solid">
        <fgColor rgb="00FFDADA"/>
      </patternFill>
    </fill>
    <fill>
      <patternFill patternType="solid">
        <fgColor rgb="00FFF9C4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165" fontId="2" fillId="4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center"/>
    </xf>
    <xf numFmtId="1" fontId="2" fillId="0" borderId="1" applyAlignment="1" pivotButton="0" quotePrefix="0" xfId="0">
      <alignment horizontal="center" vertical="center"/>
    </xf>
    <xf numFmtId="166" fontId="2" fillId="0" borderId="1" applyAlignment="1" pivotButton="0" quotePrefix="0" xfId="0">
      <alignment horizontal="center" vertical="center"/>
    </xf>
    <xf numFmtId="166" fontId="2" fillId="4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168" fontId="2" fillId="0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2" fillId="5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1" fontId="4" fillId="3" borderId="1" applyAlignment="1" pivotButton="0" quotePrefix="0" xfId="0">
      <alignment horizontal="center" vertical="center"/>
    </xf>
    <xf numFmtId="1" fontId="4" fillId="5" borderId="1" applyAlignment="1" pivotButton="0" quotePrefix="0" xfId="0">
      <alignment horizontal="center" vertical="center"/>
    </xf>
    <xf numFmtId="169" fontId="4" fillId="5" borderId="1" applyAlignment="1" pivotButton="0" quotePrefix="0" xfId="0">
      <alignment horizontal="center" vertical="center"/>
    </xf>
    <xf numFmtId="168" fontId="4" fillId="3" borderId="1" applyAlignment="1" pivotButton="0" quotePrefix="0" xfId="0">
      <alignment horizontal="center" vertical="center"/>
    </xf>
    <xf numFmtId="168" fontId="4" fillId="5" borderId="1" applyAlignment="1" pivotButton="0" quotePrefix="0" xfId="0">
      <alignment horizontal="center" vertical="center"/>
    </xf>
    <xf numFmtId="0" fontId="4" fillId="0" borderId="0" pivotButton="0" quotePrefix="0" xfId="0"/>
    <xf numFmtId="0" fontId="5" fillId="6" borderId="1" applyAlignment="1" pivotButton="0" quotePrefix="0" xfId="0">
      <alignment horizontal="center" vertical="center"/>
    </xf>
    <xf numFmtId="0" fontId="2" fillId="7" borderId="1" applyAlignment="1" pivotButton="0" quotePrefix="0" xfId="0">
      <alignment horizontal="left" vertical="center"/>
    </xf>
    <xf numFmtId="1" fontId="6" fillId="7" borderId="1" applyAlignment="1" pivotButton="0" quotePrefix="0" xfId="0">
      <alignment horizontal="center" vertical="center"/>
    </xf>
    <xf numFmtId="0" fontId="2" fillId="8" borderId="1" applyAlignment="1" pivotButton="0" quotePrefix="0" xfId="0">
      <alignment horizontal="left" vertical="center"/>
    </xf>
    <xf numFmtId="1" fontId="6" fillId="8" borderId="1" applyAlignment="1" pivotButton="0" quotePrefix="0" xfId="0">
      <alignment horizontal="center" vertical="center"/>
    </xf>
    <xf numFmtId="0" fontId="2" fillId="9" borderId="1" applyAlignment="1" pivotButton="0" quotePrefix="0" xfId="0">
      <alignment horizontal="left" vertical="center"/>
    </xf>
    <xf numFmtId="1" fontId="6" fillId="9" borderId="1" applyAlignment="1" pivotButton="0" quotePrefix="0" xfId="0">
      <alignment horizontal="center" vertical="center"/>
    </xf>
    <xf numFmtId="1" fontId="2" fillId="3" borderId="1" applyAlignment="1" pivotButton="0" quotePrefix="0" xfId="0">
      <alignment horizontal="center" vertical="center"/>
    </xf>
    <xf numFmtId="1" fontId="2" fillId="5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left" vertical="center"/>
    </xf>
    <xf numFmtId="0" fontId="0" fillId="6" borderId="1" pivotButton="0" quotePrefix="0" xfId="0"/>
    <xf numFmtId="168" fontId="7" fillId="6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5" fillId="6" borderId="1" pivotButton="0" quotePrefix="0" xfId="0"/>
    <xf numFmtId="0" fontId="6" fillId="3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left" vertical="center"/>
    </xf>
    <xf numFmtId="0" fontId="2" fillId="5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ont>
        <name val="Calibri"/>
        <color rgb="00256400"/>
        <sz val="10"/>
      </font>
      <fill>
        <patternFill patternType="solid">
          <fgColor rgb="00C6EFCE"/>
        </patternFill>
      </fill>
    </dxf>
    <dxf>
      <font>
        <name val="Calibri"/>
        <color rgb="00DC2626"/>
        <sz val="10"/>
      </font>
      <fill>
        <patternFill patternType="solid">
          <fgColor rgb="00FFDADA"/>
        </patternFill>
      </fill>
    </dxf>
    <dxf>
      <font>
        <name val="Calibri"/>
        <color rgb="007B5E00"/>
        <sz val="10"/>
      </font>
      <fill>
        <patternFill patternType="solid">
          <fgColor rgb="00FFF9C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SLA Cumprido x Não Cumprido x Pendente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'Painel'!B15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'Painel'!$A$16:$A$18</f>
            </numRef>
          </cat>
          <val>
            <numRef>
              <f>'Painel'!$B$16:$B$18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Status SLA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Quantidade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Atendimentos por Responsável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'Painel'!B21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'Painel'!$A$22:$A$24</f>
            </numRef>
          </cat>
          <val>
            <numRef>
              <f>'Painel'!$B$22:$B$24</f>
            </numRef>
          </val>
        </ser>
        <ser>
          <idx val="1"/>
          <order val="1"/>
          <tx>
            <strRef>
              <f>'Painel'!C21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'Painel'!$A$22:$A$24</f>
            </numRef>
          </cat>
          <val>
            <numRef>
              <f>'Painel'!$C$22:$C$24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Quantidade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Responsável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3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19</row>
      <rowOff>0</rowOff>
    </from>
    <ext cx="648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6" customWidth="1" min="2" max="2"/>
    <col width="14" customWidth="1" min="3" max="3"/>
    <col width="20" customWidth="1" min="4" max="4"/>
    <col width="18" customWidth="1" min="5" max="5"/>
    <col width="18" customWidth="1" min="6" max="6"/>
    <col width="16" customWidth="1" min="7" max="7"/>
    <col width="24" customWidth="1" min="8" max="8"/>
    <col width="12" customWidth="1" min="9" max="9"/>
    <col width="18" customWidth="1" min="10" max="10"/>
    <col width="16" customWidth="1" min="11" max="11"/>
    <col width="22" customWidth="1" min="12" max="12"/>
    <col width="22" customWidth="1" min="13" max="13"/>
    <col width="22" customWidth="1" min="14" max="14"/>
    <col width="18" customWidth="1" min="15" max="15"/>
    <col width="14" customWidth="1" min="16" max="16"/>
    <col width="20" customWidth="1" min="17" max="17"/>
    <col width="16" customWidth="1" min="18" max="18"/>
    <col width="14" customWidth="1" min="19" max="19"/>
    <col width="28" customWidth="1" min="20" max="20"/>
  </cols>
  <sheetData>
    <row r="1" ht="28" customHeight="1">
      <c r="A1" s="1" t="inlineStr">
        <is>
          <t>Nº Protocolo</t>
        </is>
      </c>
      <c r="B1" s="1" t="inlineStr">
        <is>
          <t>Data de Abertura</t>
        </is>
      </c>
      <c r="C1" s="1" t="inlineStr">
        <is>
          <t>Hora de Abertura</t>
        </is>
      </c>
      <c r="D1" s="1" t="inlineStr">
        <is>
          <t>Cliente</t>
        </is>
      </c>
      <c r="E1" s="1" t="inlineStr">
        <is>
          <t>CNPJ/CPF</t>
        </is>
      </c>
      <c r="F1" s="1" t="inlineStr">
        <is>
          <t>Cidade/UF</t>
        </is>
      </c>
      <c r="G1" s="1" t="inlineStr">
        <is>
          <t>Canal de Entrada</t>
        </is>
      </c>
      <c r="H1" s="1" t="inlineStr">
        <is>
          <t>Tipo de Solicitação</t>
        </is>
      </c>
      <c r="I1" s="1" t="inlineStr">
        <is>
          <t>Prioridade</t>
        </is>
      </c>
      <c r="J1" s="1" t="inlineStr">
        <is>
          <t>Responsável</t>
        </is>
      </c>
      <c r="K1" s="1" t="inlineStr">
        <is>
          <t>Prazo SLA (horas)</t>
        </is>
      </c>
      <c r="L1" s="1" t="inlineStr">
        <is>
          <t>Data/Hora Limite</t>
        </is>
      </c>
      <c r="M1" s="1" t="inlineStr">
        <is>
          <t>Data/Hora 1ª Resposta</t>
        </is>
      </c>
      <c r="N1" s="1" t="inlineStr">
        <is>
          <t>Data/Hora Encerramento</t>
        </is>
      </c>
      <c r="O1" s="1" t="inlineStr">
        <is>
          <t>Status</t>
        </is>
      </c>
      <c r="P1" s="1" t="inlineStr">
        <is>
          <t>SLA Cumprido?</t>
        </is>
      </c>
      <c r="Q1" s="1" t="inlineStr">
        <is>
          <t>Tempo 1ª Resposta (h)</t>
        </is>
      </c>
      <c r="R1" s="1" t="inlineStr">
        <is>
          <t>Tempo Total (h)</t>
        </is>
      </c>
      <c r="S1" s="1" t="inlineStr">
        <is>
          <t>Dias em Aberto</t>
        </is>
      </c>
      <c r="T1" s="1" t="inlineStr">
        <is>
          <t>Observação</t>
        </is>
      </c>
    </row>
    <row r="2">
      <c r="A2" s="2" t="inlineStr">
        <is>
          <t>ATD-001</t>
        </is>
      </c>
      <c r="B2" s="3" t="n">
        <v>46204</v>
      </c>
      <c r="C2" s="4" t="inlineStr">
        <is>
          <t>08:30</t>
        </is>
      </c>
      <c r="D2" s="5" t="inlineStr">
        <is>
          <t>João Ferreira</t>
        </is>
      </c>
      <c r="E2" s="4" t="inlineStr">
        <is>
          <t>12.345.678/0001-90</t>
        </is>
      </c>
      <c r="F2" s="4" t="inlineStr">
        <is>
          <t>São Paulo/SP</t>
        </is>
      </c>
      <c r="G2" s="4" t="inlineStr">
        <is>
          <t>E-mail</t>
        </is>
      </c>
      <c r="H2" s="5" t="inlineStr">
        <is>
          <t>Suporte técnico</t>
        </is>
      </c>
      <c r="I2" s="4" t="inlineStr">
        <is>
          <t>Alta</t>
        </is>
      </c>
      <c r="J2" s="4" t="inlineStr">
        <is>
          <t>Ana Lima</t>
        </is>
      </c>
      <c r="K2" s="6">
        <f>IFERROR(VLOOKUP(H2,'Base de Prazos'!A:D,4,FALSE),"")</f>
        <v/>
      </c>
      <c r="L2" s="7">
        <f>IFERROR(B2+(K2/24),"")</f>
        <v/>
      </c>
      <c r="M2" s="8" t="n">
        <v>46204.42708333334</v>
      </c>
      <c r="N2" s="8" t="n">
        <v>46204.61111111111</v>
      </c>
      <c r="O2" s="4" t="inlineStr">
        <is>
          <t>Encerrado</t>
        </is>
      </c>
      <c r="P2" s="9">
        <f>IFERROR(IF(N2&lt;=L2,"Sim","Não"),"")</f>
        <v/>
      </c>
      <c r="Q2" s="10">
        <f>IFERROR((M2-B2)*24,"")</f>
        <v/>
      </c>
      <c r="R2" s="10">
        <f>IFERROR((N2-B2)*24,"")</f>
        <v/>
      </c>
      <c r="S2" s="6">
        <f>IFERROR(IF(O2="Encerrado",N2-B2,TODAY()-B2),"")</f>
        <v/>
      </c>
      <c r="T2" s="11" t="inlineStr">
        <is>
          <t>Problema resolvido com atualização</t>
        </is>
      </c>
    </row>
    <row r="3">
      <c r="A3" s="12" t="inlineStr">
        <is>
          <t>ATD-002</t>
        </is>
      </c>
      <c r="B3" s="3" t="n">
        <v>46205</v>
      </c>
      <c r="C3" s="4" t="inlineStr">
        <is>
          <t>09:00</t>
        </is>
      </c>
      <c r="D3" s="5" t="inlineStr">
        <is>
          <t>Maria Souza</t>
        </is>
      </c>
      <c r="E3" s="4" t="inlineStr">
        <is>
          <t>987.654.321-00</t>
        </is>
      </c>
      <c r="F3" s="4" t="inlineStr">
        <is>
          <t>Campinas/SP</t>
        </is>
      </c>
      <c r="G3" s="4" t="inlineStr">
        <is>
          <t>WhatsApp</t>
        </is>
      </c>
      <c r="H3" s="5" t="inlineStr">
        <is>
          <t>Dúvida comercial</t>
        </is>
      </c>
      <c r="I3" s="4" t="inlineStr">
        <is>
          <t>Média</t>
        </is>
      </c>
      <c r="J3" s="4" t="inlineStr">
        <is>
          <t>Pedro Costa</t>
        </is>
      </c>
      <c r="K3" s="6">
        <f>IFERROR(VLOOKUP(H3,'Base de Prazos'!A:D,4,FALSE),"")</f>
        <v/>
      </c>
      <c r="L3" s="7">
        <f>IFERROR(B3+(K3/24),"")</f>
        <v/>
      </c>
      <c r="M3" s="8" t="n">
        <v>46205.47916666666</v>
      </c>
      <c r="N3" s="8" t="n">
        <v>46205.66666666666</v>
      </c>
      <c r="O3" s="4" t="inlineStr">
        <is>
          <t>Encerrado</t>
        </is>
      </c>
      <c r="P3" s="9">
        <f>IFERROR(IF(N3&lt;=L3,"Sim","Não"),"")</f>
        <v/>
      </c>
      <c r="Q3" s="10">
        <f>IFERROR((M3-B3)*24,"")</f>
        <v/>
      </c>
      <c r="R3" s="10">
        <f>IFERROR((N3-B3)*24,"")</f>
        <v/>
      </c>
      <c r="S3" s="6">
        <f>IFERROR(IF(O3="Encerrado",N3-B3,TODAY()-B3),"")</f>
        <v/>
      </c>
      <c r="T3" s="13" t="inlineStr">
        <is>
          <t>Informações enviadas por e-mail</t>
        </is>
      </c>
    </row>
    <row r="4">
      <c r="A4" s="2" t="inlineStr">
        <is>
          <t>ATD-003</t>
        </is>
      </c>
      <c r="B4" s="3" t="n">
        <v>46206</v>
      </c>
      <c r="C4" s="4" t="inlineStr">
        <is>
          <t>10:15</t>
        </is>
      </c>
      <c r="D4" s="5" t="inlineStr">
        <is>
          <t>Carla Mendes</t>
        </is>
      </c>
      <c r="E4" s="4" t="inlineStr">
        <is>
          <t>23.456.789/0001-11</t>
        </is>
      </c>
      <c r="F4" s="4" t="inlineStr">
        <is>
          <t>Belo Horizonte/MG</t>
        </is>
      </c>
      <c r="G4" s="4" t="inlineStr">
        <is>
          <t>Telefone</t>
        </is>
      </c>
      <c r="H4" s="5" t="inlineStr">
        <is>
          <t>Reclamação</t>
        </is>
      </c>
      <c r="I4" s="4" t="inlineStr">
        <is>
          <t>Urgente</t>
        </is>
      </c>
      <c r="J4" s="4" t="inlineStr">
        <is>
          <t>Ana Lima</t>
        </is>
      </c>
      <c r="K4" s="6">
        <f>IFERROR(VLOOKUP(H4,'Base de Prazos'!A:D,4,FALSE),"")</f>
        <v/>
      </c>
      <c r="L4" s="7">
        <f>IFERROR(B4+(K4/24),"")</f>
        <v/>
      </c>
      <c r="M4" s="8" t="n">
        <v>46206.45833333334</v>
      </c>
      <c r="N4" s="8" t="n">
        <v>46206.5625</v>
      </c>
      <c r="O4" s="4" t="inlineStr">
        <is>
          <t>Encerrado</t>
        </is>
      </c>
      <c r="P4" s="9">
        <f>IFERROR(IF(N4&lt;=L4,"Sim","Não"),"")</f>
        <v/>
      </c>
      <c r="Q4" s="10">
        <f>IFERROR((M4-B4)*24,"")</f>
        <v/>
      </c>
      <c r="R4" s="10">
        <f>IFERROR((N4-B4)*24,"")</f>
        <v/>
      </c>
      <c r="S4" s="6">
        <f>IFERROR(IF(O4="Encerrado",N4-B4,TODAY()-B4),"")</f>
        <v/>
      </c>
      <c r="T4" s="11" t="inlineStr">
        <is>
          <t>Reclamação resolvida com reembolso</t>
        </is>
      </c>
    </row>
    <row r="5">
      <c r="A5" s="12" t="inlineStr">
        <is>
          <t>ATD-004</t>
        </is>
      </c>
      <c r="B5" s="3" t="n">
        <v>46208</v>
      </c>
      <c r="C5" s="4" t="inlineStr">
        <is>
          <t>14:00</t>
        </is>
      </c>
      <c r="D5" s="5" t="inlineStr">
        <is>
          <t>Lucas Oliveira</t>
        </is>
      </c>
      <c r="E5" s="4" t="inlineStr">
        <is>
          <t>34.567.890/0001-22</t>
        </is>
      </c>
      <c r="F5" s="4" t="inlineStr">
        <is>
          <t>Curitiba/PR</t>
        </is>
      </c>
      <c r="G5" s="4" t="inlineStr">
        <is>
          <t>Chat</t>
        </is>
      </c>
      <c r="H5" s="5" t="inlineStr">
        <is>
          <t>Financeiro</t>
        </is>
      </c>
      <c r="I5" s="4" t="inlineStr">
        <is>
          <t>Alta</t>
        </is>
      </c>
      <c r="J5" s="4" t="inlineStr">
        <is>
          <t>Rodrigo Neves</t>
        </is>
      </c>
      <c r="K5" s="6">
        <f>IFERROR(VLOOKUP(H5,'Base de Prazos'!A:D,4,FALSE),"")</f>
        <v/>
      </c>
      <c r="L5" s="7">
        <f>IFERROR(B5+(K5/24),"")</f>
        <v/>
      </c>
      <c r="M5" s="8" t="n">
        <v>46208.70833333334</v>
      </c>
      <c r="N5" s="8" t="n"/>
      <c r="O5" s="4" t="inlineStr">
        <is>
          <t>Em atendimento</t>
        </is>
      </c>
      <c r="P5" s="9">
        <f>IFERROR(IF(N5&lt;=L5,"Sim","Não"),"")</f>
        <v/>
      </c>
      <c r="Q5" s="10">
        <f>IFERROR((M5-B5)*24,"")</f>
        <v/>
      </c>
      <c r="R5" s="10">
        <f>IFERROR((N5-B5)*24,"")</f>
        <v/>
      </c>
      <c r="S5" s="6">
        <f>IFERROR(IF(O5="Encerrado",N5-B5,TODAY()-B5),"")</f>
        <v/>
      </c>
      <c r="T5" s="13" t="inlineStr">
        <is>
          <t>Verificando lançamentos</t>
        </is>
      </c>
    </row>
    <row r="6">
      <c r="A6" s="2" t="inlineStr">
        <is>
          <t>ATD-005</t>
        </is>
      </c>
      <c r="B6" s="3" t="n">
        <v>46210</v>
      </c>
      <c r="C6" s="4" t="inlineStr">
        <is>
          <t>08:45</t>
        </is>
      </c>
      <c r="D6" s="5" t="inlineStr">
        <is>
          <t>Fernanda Lima</t>
        </is>
      </c>
      <c r="E6" s="4" t="inlineStr">
        <is>
          <t>45.678.901/0001-33</t>
        </is>
      </c>
      <c r="F6" s="4" t="inlineStr">
        <is>
          <t>Rio de Janeiro/RJ</t>
        </is>
      </c>
      <c r="G6" s="4" t="inlineStr">
        <is>
          <t>E-mail</t>
        </is>
      </c>
      <c r="H6" s="5" t="inlineStr">
        <is>
          <t>Pós-venda</t>
        </is>
      </c>
      <c r="I6" s="4" t="inlineStr">
        <is>
          <t>Média</t>
        </is>
      </c>
      <c r="J6" s="4" t="inlineStr">
        <is>
          <t>Pedro Costa</t>
        </is>
      </c>
      <c r="K6" s="6">
        <f>IFERROR(VLOOKUP(H6,'Base de Prazos'!A:D,4,FALSE),"")</f>
        <v/>
      </c>
      <c r="L6" s="7">
        <f>IFERROR(B6+(K6/24),"")</f>
        <v/>
      </c>
      <c r="M6" s="8" t="n">
        <v>46210.5</v>
      </c>
      <c r="N6" s="8" t="n">
        <v>46210.9375</v>
      </c>
      <c r="O6" s="4" t="inlineStr">
        <is>
          <t>Encerrado</t>
        </is>
      </c>
      <c r="P6" s="9">
        <f>IFERROR(IF(N6&lt;=L6,"Sim","Não"),"")</f>
        <v/>
      </c>
      <c r="Q6" s="10">
        <f>IFERROR((M6-B6)*24,"")</f>
        <v/>
      </c>
      <c r="R6" s="10">
        <f>IFERROR((N6-B6)*24,"")</f>
        <v/>
      </c>
      <c r="S6" s="6">
        <f>IFERROR(IF(O6="Encerrado",N6-B6,TODAY()-B6),"")</f>
        <v/>
      </c>
      <c r="T6" s="11" t="inlineStr">
        <is>
          <t>Satisfação confirmada</t>
        </is>
      </c>
    </row>
    <row r="7">
      <c r="A7" s="12" t="inlineStr">
        <is>
          <t>ATD-006</t>
        </is>
      </c>
      <c r="B7" s="3" t="n">
        <v>46211</v>
      </c>
      <c r="C7" s="4" t="inlineStr">
        <is>
          <t>11:30</t>
        </is>
      </c>
      <c r="D7" s="5" t="inlineStr">
        <is>
          <t>Rafael Alves</t>
        </is>
      </c>
      <c r="E7" s="4" t="inlineStr">
        <is>
          <t>56.789.012/0001-44</t>
        </is>
      </c>
      <c r="F7" s="4" t="inlineStr">
        <is>
          <t>Salvador/BA</t>
        </is>
      </c>
      <c r="G7" s="4" t="inlineStr">
        <is>
          <t>WhatsApp</t>
        </is>
      </c>
      <c r="H7" s="5" t="inlineStr">
        <is>
          <t>Cancelamento</t>
        </is>
      </c>
      <c r="I7" s="4" t="inlineStr">
        <is>
          <t>Alta</t>
        </is>
      </c>
      <c r="J7" s="4" t="inlineStr">
        <is>
          <t>Ana Lima</t>
        </is>
      </c>
      <c r="K7" s="6">
        <f>IFERROR(VLOOKUP(H7,'Base de Prazos'!A:D,4,FALSE),"")</f>
        <v/>
      </c>
      <c r="L7" s="7">
        <f>IFERROR(B7+(K7/24),"")</f>
        <v/>
      </c>
      <c r="M7" s="8" t="n"/>
      <c r="N7" s="8" t="n"/>
      <c r="O7" s="4" t="inlineStr">
        <is>
          <t>Aguardando cliente</t>
        </is>
      </c>
      <c r="P7" s="9">
        <f>IFERROR(IF(N7&lt;=L7,"Sim","Não"),"")</f>
        <v/>
      </c>
      <c r="Q7" s="10">
        <f>IFERROR((M7-B7)*24,"")</f>
        <v/>
      </c>
      <c r="R7" s="10">
        <f>IFERROR((N7-B7)*24,"")</f>
        <v/>
      </c>
      <c r="S7" s="6">
        <f>IFERROR(IF(O7="Encerrado",N7-B7,TODAY()-B7),"")</f>
        <v/>
      </c>
      <c r="T7" s="13" t="inlineStr">
        <is>
          <t>Aguardando retorno do cliente</t>
        </is>
      </c>
    </row>
    <row r="8">
      <c r="A8" s="2" t="inlineStr">
        <is>
          <t>ATD-007</t>
        </is>
      </c>
      <c r="B8" s="3" t="n">
        <v>46213</v>
      </c>
      <c r="C8" s="4" t="inlineStr">
        <is>
          <t>09:20</t>
        </is>
      </c>
      <c r="D8" s="5" t="inlineStr">
        <is>
          <t>Juliana Castro</t>
        </is>
      </c>
      <c r="E8" s="4" t="inlineStr">
        <is>
          <t>67.890.123/0001-55</t>
        </is>
      </c>
      <c r="F8" s="4" t="inlineStr">
        <is>
          <t>Recife/PE</t>
        </is>
      </c>
      <c r="G8" s="4" t="inlineStr">
        <is>
          <t>Telefone</t>
        </is>
      </c>
      <c r="H8" s="5" t="inlineStr">
        <is>
          <t>Cobrança</t>
        </is>
      </c>
      <c r="I8" s="4" t="inlineStr">
        <is>
          <t>Média</t>
        </is>
      </c>
      <c r="J8" s="4" t="inlineStr">
        <is>
          <t>Rodrigo Neves</t>
        </is>
      </c>
      <c r="K8" s="6">
        <f>IFERROR(VLOOKUP(H8,'Base de Prazos'!A:D,4,FALSE),"")</f>
        <v/>
      </c>
      <c r="L8" s="7">
        <f>IFERROR(B8+(K8/24),"")</f>
        <v/>
      </c>
      <c r="M8" s="8" t="n">
        <v>46213.58333333334</v>
      </c>
      <c r="N8" s="8" t="n">
        <v>46213.86458333334</v>
      </c>
      <c r="O8" s="4" t="inlineStr">
        <is>
          <t>Encerrado</t>
        </is>
      </c>
      <c r="P8" s="9">
        <f>IFERROR(IF(N8&lt;=L8,"Sim","Não"),"")</f>
        <v/>
      </c>
      <c r="Q8" s="10">
        <f>IFERROR((M8-B8)*24,"")</f>
        <v/>
      </c>
      <c r="R8" s="10">
        <f>IFERROR((N8-B8)*24,"")</f>
        <v/>
      </c>
      <c r="S8" s="6">
        <f>IFERROR(IF(O8="Encerrado",N8-B8,TODAY()-B8),"")</f>
        <v/>
      </c>
      <c r="T8" s="11" t="inlineStr">
        <is>
          <t>Fatura reenviada</t>
        </is>
      </c>
    </row>
    <row r="9">
      <c r="A9" s="12" t="inlineStr">
        <is>
          <t>ATD-008</t>
        </is>
      </c>
      <c r="B9" s="3" t="n">
        <v>46217</v>
      </c>
      <c r="C9" s="4" t="inlineStr">
        <is>
          <t>13:00</t>
        </is>
      </c>
      <c r="D9" s="5" t="inlineStr">
        <is>
          <t>Bruno Martins</t>
        </is>
      </c>
      <c r="E9" s="4" t="inlineStr">
        <is>
          <t>78.901.234/0001-66</t>
        </is>
      </c>
      <c r="F9" s="4" t="inlineStr">
        <is>
          <t>Goiânia/GO</t>
        </is>
      </c>
      <c r="G9" s="4" t="inlineStr">
        <is>
          <t>Chat</t>
        </is>
      </c>
      <c r="H9" s="5" t="inlineStr">
        <is>
          <t>Proposta comercial</t>
        </is>
      </c>
      <c r="I9" s="4" t="inlineStr">
        <is>
          <t>Baixa</t>
        </is>
      </c>
      <c r="J9" s="4" t="inlineStr">
        <is>
          <t>Pedro Costa</t>
        </is>
      </c>
      <c r="K9" s="6">
        <f>IFERROR(VLOOKUP(H9,'Base de Prazos'!A:D,4,FALSE),"")</f>
        <v/>
      </c>
      <c r="L9" s="7">
        <f>IFERROR(B9+(K9/24),"")</f>
        <v/>
      </c>
      <c r="M9" s="8" t="n"/>
      <c r="N9" s="8" t="n"/>
      <c r="O9" s="4" t="inlineStr">
        <is>
          <t>Aberto</t>
        </is>
      </c>
      <c r="P9" s="9">
        <f>IFERROR(IF(N9&lt;=L9,"Sim","Não"),"")</f>
        <v/>
      </c>
      <c r="Q9" s="10">
        <f>IFERROR((M9-B9)*24,"")</f>
        <v/>
      </c>
      <c r="R9" s="10">
        <f>IFERROR((N9-B9)*24,"")</f>
        <v/>
      </c>
      <c r="S9" s="6">
        <f>IFERROR(IF(O9="Encerrado",N9-B9,TODAY()-B9),"")</f>
        <v/>
      </c>
      <c r="T9" s="13" t="inlineStr">
        <is>
          <t>Aguardando elaboração de proposta</t>
        </is>
      </c>
    </row>
    <row r="10">
      <c r="A10" s="2" t="inlineStr">
        <is>
          <t>ATD-009</t>
        </is>
      </c>
      <c r="B10" s="3" t="n">
        <v>46219</v>
      </c>
      <c r="C10" s="4" t="inlineStr">
        <is>
          <t>15:45</t>
        </is>
      </c>
      <c r="D10" s="5" t="inlineStr">
        <is>
          <t>Aline Rocha</t>
        </is>
      </c>
      <c r="E10" s="4" t="inlineStr">
        <is>
          <t>89.012.345/0001-77</t>
        </is>
      </c>
      <c r="F10" s="4" t="inlineStr">
        <is>
          <t>Fortaleza/CE</t>
        </is>
      </c>
      <c r="G10" s="4" t="inlineStr">
        <is>
          <t>E-mail</t>
        </is>
      </c>
      <c r="H10" s="5" t="inlineStr">
        <is>
          <t>Suporte técnico</t>
        </is>
      </c>
      <c r="I10" s="4" t="inlineStr">
        <is>
          <t>Alta</t>
        </is>
      </c>
      <c r="J10" s="4" t="inlineStr">
        <is>
          <t>Ana Lima</t>
        </is>
      </c>
      <c r="K10" s="6">
        <f>IFERROR(VLOOKUP(H10,'Base de Prazos'!A:D,4,FALSE),"")</f>
        <v/>
      </c>
      <c r="L10" s="7">
        <f>IFERROR(B10+(K10/24),"")</f>
        <v/>
      </c>
      <c r="M10" s="8" t="n">
        <v>46219.77083333334</v>
      </c>
      <c r="N10" s="8" t="n">
        <v>46220.375</v>
      </c>
      <c r="O10" s="4" t="inlineStr">
        <is>
          <t>Encerrado</t>
        </is>
      </c>
      <c r="P10" s="9">
        <f>IFERROR(IF(N10&lt;=L10,"Sim","Não"),"")</f>
        <v/>
      </c>
      <c r="Q10" s="10">
        <f>IFERROR((M10-B10)*24,"")</f>
        <v/>
      </c>
      <c r="R10" s="10">
        <f>IFERROR((N10-B10)*24,"")</f>
        <v/>
      </c>
      <c r="S10" s="6">
        <f>IFERROR(IF(O10="Encerrado",N10-B10,TODAY()-B10),"")</f>
        <v/>
      </c>
      <c r="T10" s="11" t="inlineStr">
        <is>
          <t>Acesso reestabelecido</t>
        </is>
      </c>
    </row>
    <row r="11">
      <c r="A11" s="12" t="inlineStr">
        <is>
          <t>ATD-010</t>
        </is>
      </c>
      <c r="B11" s="3" t="n">
        <v>46221</v>
      </c>
      <c r="C11" s="4" t="inlineStr">
        <is>
          <t>10:00</t>
        </is>
      </c>
      <c r="D11" s="5" t="inlineStr">
        <is>
          <t>Thiago Pereira</t>
        </is>
      </c>
      <c r="E11" s="4" t="inlineStr">
        <is>
          <t>90.123.456/0001-88</t>
        </is>
      </c>
      <c r="F11" s="4" t="inlineStr">
        <is>
          <t>Porto Alegre/RS</t>
        </is>
      </c>
      <c r="G11" s="4" t="inlineStr">
        <is>
          <t>WhatsApp</t>
        </is>
      </c>
      <c r="H11" s="5" t="inlineStr">
        <is>
          <t>Dúvida comercial</t>
        </is>
      </c>
      <c r="I11" s="4" t="inlineStr">
        <is>
          <t>Média</t>
        </is>
      </c>
      <c r="J11" s="4" t="inlineStr">
        <is>
          <t>Rodrigo Neves</t>
        </is>
      </c>
      <c r="K11" s="6">
        <f>IFERROR(VLOOKUP(H11,'Base de Prazos'!A:D,4,FALSE),"")</f>
        <v/>
      </c>
      <c r="L11" s="7">
        <f>IFERROR(B11+(K11/24),"")</f>
        <v/>
      </c>
      <c r="M11" s="8" t="n"/>
      <c r="N11" s="8" t="n"/>
      <c r="O11" s="4" t="inlineStr">
        <is>
          <t>Em atendimento</t>
        </is>
      </c>
      <c r="P11" s="9">
        <f>IFERROR(IF(N11&lt;=L11,"Sim","Não"),"")</f>
        <v/>
      </c>
      <c r="Q11" s="10">
        <f>IFERROR((M11-B11)*24,"")</f>
        <v/>
      </c>
      <c r="R11" s="10">
        <f>IFERROR((N11-B11)*24,"")</f>
        <v/>
      </c>
      <c r="S11" s="6">
        <f>IFERROR(IF(O11="Encerrado",N11-B11,TODAY()-B11),"")</f>
        <v/>
      </c>
      <c r="T11" s="13" t="inlineStr">
        <is>
          <t>Aguardando retorno interno</t>
        </is>
      </c>
    </row>
  </sheetData>
  <conditionalFormatting sqref="A2:T200">
    <cfRule type="expression" priority="1" dxfId="0" stopIfTrue="1">
      <formula>$P2="Sim"</formula>
    </cfRule>
    <cfRule type="expression" priority="2" dxfId="1" stopIfTrue="1">
      <formula>$P2="Não"</formula>
    </cfRule>
    <cfRule type="expression" priority="3" dxfId="2" stopIfTrue="1">
      <formula>AND($P2="",$O2&lt;&gt;"Encerrado",$O2&lt;&gt;"")</formula>
    </cfRule>
  </conditionalFormatting>
  <dataValidations count="2">
    <dataValidation sqref="O2:O200" showErrorMessage="1" showInputMessage="1" allowBlank="1" errorTitle="Valor inválido" error="Selecione um status válido da lista." type="list">
      <formula1>"Aberto,Em atendimento,Aguardando cliente,Encerrado,Cancelado"</formula1>
    </dataValidation>
    <dataValidation sqref="I2:I200" showErrorMessage="1" showInputMessage="1" allowBlank="1" errorTitle="Valor inválido" error="Selecione uma prioridade válida da lista." type="list">
      <formula1>"Baixa,Média,Alta,Urgente"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4"/>
  <sheetViews>
    <sheetView workbookViewId="0">
      <selection activeCell="A1" sqref="A1"/>
    </sheetView>
  </sheetViews>
  <sheetFormatPr baseColWidth="8" defaultRowHeight="15"/>
  <cols>
    <col width="38" customWidth="1" min="1" max="1"/>
    <col width="20" customWidth="1" min="2" max="2"/>
    <col width="18" customWidth="1" min="3" max="3"/>
    <col width="18" customWidth="1" min="4" max="4"/>
    <col width="18" customWidth="1" min="5" max="5"/>
  </cols>
  <sheetData>
    <row r="1" ht="30" customHeight="1">
      <c r="A1" s="14" t="inlineStr">
        <is>
          <t>PAINEL DE INDICADORES — SLA DE ATENDIMENTO</t>
        </is>
      </c>
    </row>
    <row r="3">
      <c r="A3" s="1" t="inlineStr">
        <is>
          <t>Indicador</t>
        </is>
      </c>
      <c r="B3" s="1" t="inlineStr">
        <is>
          <t>Valor</t>
        </is>
      </c>
    </row>
    <row r="4">
      <c r="A4" s="11" t="inlineStr">
        <is>
          <t>Total de Atendimentos</t>
        </is>
      </c>
      <c r="B4" s="15">
        <f>COUNTA(Atendimentos!A:A)-1</f>
        <v/>
      </c>
    </row>
    <row r="5">
      <c r="A5" s="13" t="inlineStr">
        <is>
          <t>Atendimentos Encerrados</t>
        </is>
      </c>
      <c r="B5" s="16">
        <f>COUNTIF(Atendimentos!O:O,"Encerrado")</f>
        <v/>
      </c>
    </row>
    <row r="6">
      <c r="A6" s="11" t="inlineStr">
        <is>
          <t>Atendimentos em Aberto</t>
        </is>
      </c>
      <c r="B6" s="15">
        <f>COUNTIF(Atendimentos!O:O,"&lt;&gt;Encerrado")-COUNTIF(Atendimentos!O:O,"")</f>
        <v/>
      </c>
    </row>
    <row r="7">
      <c r="A7" s="13" t="inlineStr">
        <is>
          <t>% SLA Cumprido</t>
        </is>
      </c>
      <c r="B7" s="17">
        <f>IFERROR(COUNTIF(Atendimentos!P:P,"Sim")/COUNTIF(Atendimentos!A2:A1000,"&lt;&gt;"),0)</f>
        <v/>
      </c>
    </row>
    <row r="8">
      <c r="A8" s="11" t="inlineStr">
        <is>
          <t>Tempo Médio 1ª Resposta (horas)</t>
        </is>
      </c>
      <c r="B8" s="18">
        <f>IFERROR(AVERAGE(Atendimentos!Q:Q),0)</f>
        <v/>
      </c>
    </row>
    <row r="9">
      <c r="A9" s="13" t="inlineStr">
        <is>
          <t>Tempo Médio Total de Atendimento (horas)</t>
        </is>
      </c>
      <c r="B9" s="19">
        <f>IFERROR(AVERAGE(Atendimentos!R:R),0)</f>
        <v/>
      </c>
    </row>
    <row r="10">
      <c r="A10" s="11" t="inlineStr">
        <is>
          <t>SLA Vencidos (Não Cumpridos)</t>
        </is>
      </c>
      <c r="B10" s="15">
        <f>COUNTIF(Atendimentos!P:P,"Não")</f>
        <v/>
      </c>
    </row>
    <row r="11">
      <c r="A11" s="13" t="inlineStr">
        <is>
          <t>Tickets Urgentes em Aberto</t>
        </is>
      </c>
      <c r="B11" s="16">
        <f>COUNTIFS(Atendimentos!I:I,"Urgente",Atendimentos!O:O,"&lt;&gt;Encerrado")</f>
        <v/>
      </c>
    </row>
    <row r="14" ht="20" customHeight="1">
      <c r="A14" s="20" t="inlineStr">
        <is>
          <t>Distribuição SLA</t>
        </is>
      </c>
    </row>
    <row r="15">
      <c r="A15" s="21" t="inlineStr">
        <is>
          <t>Categoria</t>
        </is>
      </c>
      <c r="B15" s="21" t="inlineStr">
        <is>
          <t>Quantidade</t>
        </is>
      </c>
    </row>
    <row r="16">
      <c r="A16" s="22" t="inlineStr">
        <is>
          <t>SLA Cumprido</t>
        </is>
      </c>
      <c r="B16" s="23">
        <f>COUNTIF(Atendimentos!P:P,"Sim")</f>
        <v/>
      </c>
    </row>
    <row r="17">
      <c r="A17" s="24" t="inlineStr">
        <is>
          <t>SLA Não Cumprido</t>
        </is>
      </c>
      <c r="B17" s="25">
        <f>COUNTIF(Atendimentos!P:P,"Não")</f>
        <v/>
      </c>
    </row>
    <row r="18">
      <c r="A18" s="26" t="inlineStr">
        <is>
          <t>Pendente</t>
        </is>
      </c>
      <c r="B18" s="27">
        <f>COUNTIF(Atendimentos!P:P,"")-1</f>
        <v/>
      </c>
    </row>
    <row r="20">
      <c r="A20" s="20" t="inlineStr">
        <is>
          <t>Atendimentos por Responsável</t>
        </is>
      </c>
    </row>
    <row r="21">
      <c r="A21" s="21" t="inlineStr">
        <is>
          <t>Responsável</t>
        </is>
      </c>
      <c r="B21" s="21" t="inlineStr">
        <is>
          <t>Total</t>
        </is>
      </c>
      <c r="C21" s="21" t="inlineStr">
        <is>
          <t>Encerrados</t>
        </is>
      </c>
    </row>
    <row r="22">
      <c r="A22" s="11" t="inlineStr">
        <is>
          <t>Ana Lima</t>
        </is>
      </c>
      <c r="B22" s="28">
        <f>COUNTIF(Atendimentos!J:J,"Ana Lima")</f>
        <v/>
      </c>
      <c r="C22" s="28">
        <f>COUNTIFS(Atendimentos!J:J,"Ana Lima",Atendimentos!O:O,"Encerrado")</f>
        <v/>
      </c>
    </row>
    <row r="23">
      <c r="A23" s="13" t="inlineStr">
        <is>
          <t>Pedro Costa</t>
        </is>
      </c>
      <c r="B23" s="29">
        <f>COUNTIF(Atendimentos!J:J,"Pedro Costa")</f>
        <v/>
      </c>
      <c r="C23" s="29">
        <f>COUNTIFS(Atendimentos!J:J,"Pedro Costa",Atendimentos!O:O,"Encerrado")</f>
        <v/>
      </c>
    </row>
    <row r="24">
      <c r="A24" s="11" t="inlineStr">
        <is>
          <t>Rodrigo Neves</t>
        </is>
      </c>
      <c r="B24" s="28">
        <f>COUNTIF(Atendimentos!J:J,"Rodrigo Neves")</f>
        <v/>
      </c>
      <c r="C24" s="28">
        <f>COUNTIFS(Atendimentos!J:J,"Rodrigo Neves",Atendimentos!O:O,"Encerrado")</f>
        <v/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20" customWidth="1" min="3" max="3"/>
    <col width="20" customWidth="1" min="4" max="4"/>
  </cols>
  <sheetData>
    <row r="1" ht="28" customHeight="1">
      <c r="A1" s="1" t="inlineStr">
        <is>
          <t>Tipo de Solicitação</t>
        </is>
      </c>
      <c r="B1" s="1" t="inlineStr">
        <is>
          <t>Categoria</t>
        </is>
      </c>
      <c r="C1" s="1" t="inlineStr">
        <is>
          <t>Prioridade Padrão</t>
        </is>
      </c>
      <c r="D1" s="1" t="inlineStr">
        <is>
          <t>SLA Padrão (horas)</t>
        </is>
      </c>
    </row>
    <row r="2">
      <c r="A2" s="11" t="inlineStr">
        <is>
          <t>Dúvida comercial</t>
        </is>
      </c>
      <c r="B2" s="2" t="inlineStr">
        <is>
          <t>Comercial</t>
        </is>
      </c>
      <c r="C2" s="2" t="inlineStr">
        <is>
          <t>Média</t>
        </is>
      </c>
      <c r="D2" s="28" t="n">
        <v>24</v>
      </c>
    </row>
    <row r="3">
      <c r="A3" s="13" t="inlineStr">
        <is>
          <t>Suporte técnico</t>
        </is>
      </c>
      <c r="B3" s="12" t="inlineStr">
        <is>
          <t>Suporte</t>
        </is>
      </c>
      <c r="C3" s="12" t="inlineStr">
        <is>
          <t>Alta</t>
        </is>
      </c>
      <c r="D3" s="29" t="n">
        <v>8</v>
      </c>
    </row>
    <row r="4">
      <c r="A4" s="11" t="inlineStr">
        <is>
          <t>Financeiro</t>
        </is>
      </c>
      <c r="B4" s="2" t="inlineStr">
        <is>
          <t>Financeiro</t>
        </is>
      </c>
      <c r="C4" s="2" t="inlineStr">
        <is>
          <t>Alta</t>
        </is>
      </c>
      <c r="D4" s="28" t="n">
        <v>12</v>
      </c>
    </row>
    <row r="5">
      <c r="A5" s="13" t="inlineStr">
        <is>
          <t>Cobrança</t>
        </is>
      </c>
      <c r="B5" s="12" t="inlineStr">
        <is>
          <t>Financeiro</t>
        </is>
      </c>
      <c r="C5" s="12" t="inlineStr">
        <is>
          <t>Média</t>
        </is>
      </c>
      <c r="D5" s="29" t="n">
        <v>24</v>
      </c>
    </row>
    <row r="6">
      <c r="A6" s="11" t="inlineStr">
        <is>
          <t>Pós-venda</t>
        </is>
      </c>
      <c r="B6" s="2" t="inlineStr">
        <is>
          <t>Atendimento</t>
        </is>
      </c>
      <c r="C6" s="2" t="inlineStr">
        <is>
          <t>Média</t>
        </is>
      </c>
      <c r="D6" s="28" t="n">
        <v>16</v>
      </c>
    </row>
    <row r="7">
      <c r="A7" s="13" t="inlineStr">
        <is>
          <t>Cancelamento</t>
        </is>
      </c>
      <c r="B7" s="12" t="inlineStr">
        <is>
          <t>Atendimento</t>
        </is>
      </c>
      <c r="C7" s="12" t="inlineStr">
        <is>
          <t>Alta</t>
        </is>
      </c>
      <c r="D7" s="29" t="n">
        <v>8</v>
      </c>
    </row>
    <row r="8">
      <c r="A8" s="11" t="inlineStr">
        <is>
          <t>Proposta comercial</t>
        </is>
      </c>
      <c r="B8" s="2" t="inlineStr">
        <is>
          <t>Comercial</t>
        </is>
      </c>
      <c r="C8" s="2" t="inlineStr">
        <is>
          <t>Baixa</t>
        </is>
      </c>
      <c r="D8" s="28" t="n">
        <v>48</v>
      </c>
    </row>
    <row r="9">
      <c r="A9" s="13" t="inlineStr">
        <is>
          <t>Reclamação</t>
        </is>
      </c>
      <c r="B9" s="12" t="inlineStr">
        <is>
          <t>Atendimento</t>
        </is>
      </c>
      <c r="C9" s="12" t="inlineStr">
        <is>
          <t>Urgente</t>
        </is>
      </c>
      <c r="D9" s="29" t="n">
        <v>4</v>
      </c>
    </row>
    <row r="10">
      <c r="A10" s="30" t="inlineStr">
        <is>
          <t>Média Geral de SLA</t>
        </is>
      </c>
      <c r="B10" s="31" t="n"/>
      <c r="C10" s="31" t="n"/>
      <c r="D10" s="32">
        <f>IFERROR(AVERAGE(D2:D9),0)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1"/>
  <sheetViews>
    <sheetView workbookViewId="0">
      <selection activeCell="A1" sqref="A1"/>
    </sheetView>
  </sheetViews>
  <sheetFormatPr baseColWidth="8" defaultRowHeight="15"/>
  <cols>
    <col width="28" customWidth="1" min="1" max="1"/>
    <col width="70" customWidth="1" min="2" max="2"/>
  </cols>
  <sheetData>
    <row r="1" ht="32" customHeight="1">
      <c r="A1" s="14" t="inlineStr">
        <is>
          <t>INSTRUÇÕES — PLANILHA SLA DE ATENDIMENTO</t>
        </is>
      </c>
    </row>
    <row r="3" ht="22" customHeight="1">
      <c r="A3" s="33" t="inlineStr">
        <is>
          <t>ABA: Atendimentos</t>
        </is>
      </c>
      <c r="B3" s="34" t="n"/>
    </row>
    <row r="4" ht="30" customHeight="1">
      <c r="A4" s="35" t="inlineStr">
        <is>
          <t>Nº Protocolo</t>
        </is>
      </c>
      <c r="B4" s="36" t="inlineStr">
        <is>
          <t>Identificador único do chamado (ex.: ATD-001). Preenchido manualmente.</t>
        </is>
      </c>
    </row>
    <row r="5" ht="30" customHeight="1">
      <c r="A5" s="37" t="inlineStr">
        <is>
          <t>Data / Hora de Abertura</t>
        </is>
      </c>
      <c r="B5" s="38" t="inlineStr">
        <is>
          <t>Data e hora de registro do chamado. Formato DD/MM/AAAA e HH:MM.</t>
        </is>
      </c>
    </row>
    <row r="6" ht="30" customHeight="1">
      <c r="A6" s="35" t="inlineStr">
        <is>
          <t>Cliente / CNPJ/CPF</t>
        </is>
      </c>
      <c r="B6" s="36" t="inlineStr">
        <is>
          <t>Nome do cliente e seu documento fiscal.</t>
        </is>
      </c>
    </row>
    <row r="7" ht="30" customHeight="1">
      <c r="A7" s="37" t="inlineStr">
        <is>
          <t>Cidade/UF</t>
        </is>
      </c>
      <c r="B7" s="38" t="inlineStr">
        <is>
          <t>Localização do cliente (ex.: São Paulo/SP).</t>
        </is>
      </c>
    </row>
    <row r="8" ht="30" customHeight="1">
      <c r="A8" s="35" t="inlineStr">
        <is>
          <t>Canal de Entrada</t>
        </is>
      </c>
      <c r="B8" s="36" t="inlineStr">
        <is>
          <t>Meio pelo qual o chamado chegou: E-mail, WhatsApp, Telefone, Chat.</t>
        </is>
      </c>
    </row>
    <row r="9" ht="30" customHeight="1">
      <c r="A9" s="37" t="inlineStr">
        <is>
          <t>Tipo de Solicitação</t>
        </is>
      </c>
      <c r="B9" s="38" t="inlineStr">
        <is>
          <t>Classifique conforme a Base de Prazos. A célula Prazo SLA é preenchida automaticamente via VLOOKUP.</t>
        </is>
      </c>
    </row>
    <row r="10" ht="30" customHeight="1">
      <c r="A10" s="35" t="inlineStr">
        <is>
          <t>Prioridade</t>
        </is>
      </c>
      <c r="B10" s="36" t="inlineStr">
        <is>
          <t>Selecione na lista: Baixa, Média, Alta ou Urgente.</t>
        </is>
      </c>
    </row>
    <row r="11" ht="30" customHeight="1">
      <c r="A11" s="37" t="inlineStr">
        <is>
          <t>Responsável</t>
        </is>
      </c>
      <c r="B11" s="38" t="inlineStr">
        <is>
          <t>Colaborador responsável pelo atendimento.</t>
        </is>
      </c>
    </row>
    <row r="12" ht="30" customHeight="1">
      <c r="A12" s="35" t="inlineStr">
        <is>
          <t>Prazo SLA (horas)</t>
        </is>
      </c>
      <c r="B12" s="36" t="inlineStr">
        <is>
          <t>Preenchido automaticamente com base no Tipo de Solicitação (VLOOKUP na Base de Prazos).</t>
        </is>
      </c>
    </row>
    <row r="13" ht="30" customHeight="1">
      <c r="A13" s="37" t="inlineStr">
        <is>
          <t>Data/Hora Limite</t>
        </is>
      </c>
      <c r="B13" s="38" t="inlineStr">
        <is>
          <t>Calculado automaticamente: Data Abertura + Prazo SLA em horas.</t>
        </is>
      </c>
    </row>
    <row r="14" ht="30" customHeight="1">
      <c r="A14" s="35" t="inlineStr">
        <is>
          <t>Data/Hora 1ª Resposta</t>
        </is>
      </c>
      <c r="B14" s="36" t="inlineStr">
        <is>
          <t>Data e hora do primeiro contato com o cliente. Preencha manualmente.</t>
        </is>
      </c>
    </row>
    <row r="15" ht="30" customHeight="1">
      <c r="A15" s="37" t="inlineStr">
        <is>
          <t>Data/Hora Encerramento</t>
        </is>
      </c>
      <c r="B15" s="38" t="inlineStr">
        <is>
          <t>Data e hora do fechamento do chamado. Preencha manualmente.</t>
        </is>
      </c>
    </row>
    <row r="16" ht="30" customHeight="1">
      <c r="A16" s="35" t="inlineStr">
        <is>
          <t>Status</t>
        </is>
      </c>
      <c r="B16" s="36" t="inlineStr">
        <is>
          <t>Selecione: Aberto, Em atendimento, Aguardando cliente, Encerrado ou Cancelado.</t>
        </is>
      </c>
    </row>
    <row r="17" ht="30" customHeight="1">
      <c r="A17" s="37" t="inlineStr">
        <is>
          <t>SLA Cumprido?</t>
        </is>
      </c>
      <c r="B17" s="38" t="inlineStr">
        <is>
          <t>Calculado automaticamente: Sim se encerrado antes do prazo, Não caso contrário.</t>
        </is>
      </c>
    </row>
    <row r="18" ht="30" customHeight="1">
      <c r="A18" s="35" t="inlineStr">
        <is>
          <t>Tempo 1ª Resposta (h)</t>
        </is>
      </c>
      <c r="B18" s="36" t="inlineStr">
        <is>
          <t>Tempo entre abertura e primeira resposta, em horas (automático).</t>
        </is>
      </c>
    </row>
    <row r="19" ht="30" customHeight="1">
      <c r="A19" s="37" t="inlineStr">
        <is>
          <t>Tempo Total (h)</t>
        </is>
      </c>
      <c r="B19" s="38" t="inlineStr">
        <is>
          <t>Tempo entre abertura e encerramento, em horas (automático).</t>
        </is>
      </c>
    </row>
    <row r="20" ht="30" customHeight="1">
      <c r="A20" s="35" t="inlineStr">
        <is>
          <t>Dias em Aberto</t>
        </is>
      </c>
      <c r="B20" s="36" t="inlineStr">
        <is>
          <t>Para encerrados: dias até encerramento. Para abertos: dias até hoje (automático).</t>
        </is>
      </c>
    </row>
    <row r="21" ht="30" customHeight="1">
      <c r="A21" s="37" t="inlineStr">
        <is>
          <t>Cores das linhas</t>
        </is>
      </c>
      <c r="B21" s="38" t="inlineStr">
        <is>
          <t>Verde = SLA cumprido | Vermelho = SLA descumprido | Amarelo = Pendente/sem resposta.</t>
        </is>
      </c>
    </row>
    <row r="22" ht="22" customHeight="1">
      <c r="A22" s="33" t="inlineStr">
        <is>
          <t>ABA: Painel</t>
        </is>
      </c>
      <c r="B22" s="34" t="n"/>
    </row>
    <row r="23" ht="30" customHeight="1">
      <c r="A23" s="37" t="inlineStr">
        <is>
          <t>Indicadores</t>
        </is>
      </c>
      <c r="B23" s="38" t="inlineStr">
        <is>
          <t>Exibe totais de atendimentos, percentual de SLA cumprido, tempos médios e alertas de tickets urgentes.</t>
        </is>
      </c>
    </row>
    <row r="24" ht="30" customHeight="1">
      <c r="A24" s="35" t="inlineStr">
        <is>
          <t>Gráficos</t>
        </is>
      </c>
      <c r="B24" s="36" t="inlineStr">
        <is>
          <t>Coluna: SLA Cumprido x Não Cumprido x Pendente. Barras: atendimentos por responsável.</t>
        </is>
      </c>
    </row>
    <row r="25" ht="22" customHeight="1">
      <c r="A25" s="33" t="inlineStr">
        <is>
          <t>ABA: Base de Prazos</t>
        </is>
      </c>
      <c r="B25" s="34" t="n"/>
    </row>
    <row r="26" ht="30" customHeight="1">
      <c r="A26" s="35" t="inlineStr">
        <is>
          <t>Tabela de referência</t>
        </is>
      </c>
      <c r="B26" s="36" t="inlineStr">
        <is>
          <t>Defina os prazos SLA (em horas) para cada tipo de solicitação. A aba Atendimentos busca aqui automaticamente.</t>
        </is>
      </c>
    </row>
    <row r="27" ht="30" customHeight="1">
      <c r="A27" s="37" t="inlineStr">
        <is>
          <t>Manutenção</t>
        </is>
      </c>
      <c r="B27" s="38" t="inlineStr">
        <is>
          <t>Para adicionar novos tipos, insira novas linhas antes da linha de Média Geral. Use o mesmo nome exato na coluna Tipo de Solicitação da aba Atendimentos.</t>
        </is>
      </c>
    </row>
    <row r="28" ht="22" customHeight="1">
      <c r="A28" s="33" t="inlineStr">
        <is>
          <t>DICAS GERAIS</t>
        </is>
      </c>
      <c r="B28" s="34" t="n"/>
    </row>
    <row r="29" ht="30" customHeight="1">
      <c r="A29" s="37" t="inlineStr">
        <is>
          <t>Separador de fórmulas</t>
        </is>
      </c>
      <c r="B29" s="38" t="inlineStr">
        <is>
          <t>Todas as fórmulas usam vírgula (,) como separador de argumentos e funções em inglês.</t>
        </is>
      </c>
    </row>
    <row r="30" ht="30" customHeight="1">
      <c r="A30" s="35" t="inlineStr">
        <is>
          <t>Datas</t>
        </is>
      </c>
      <c r="B30" s="36" t="inlineStr">
        <is>
          <t>Use o formato DD/MM/AAAA. Para data e hora juntas, use DD/MM/AAAA HH:MM.</t>
        </is>
      </c>
    </row>
    <row r="31" ht="30" customHeight="1">
      <c r="A31" s="37" t="inlineStr">
        <is>
          <t>Atualização</t>
        </is>
      </c>
      <c r="B31" s="38" t="inlineStr">
        <is>
          <t>A planilha usa TODAY() para calcular dias em aberto automaticamente a cada abertura.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2026-07-21T04:32:05Z</dcterms:created>
  <dcterms:modified xmlns:dcterms="http://purl.org/dc/terms/" xmlns:xsi="http://www.w3.org/2001/XMLSchema-instance" xsi:type="dcterms:W3CDTF">2026-07-21T04:32:05Z</dcterms:modified>
</cp:coreProperties>
</file>