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ovimentos" sheetId="1" state="visible" r:id="rId1"/>
    <sheet xmlns:r="http://schemas.openxmlformats.org/officeDocument/2006/relationships" name="Resumo Mensal" sheetId="2" state="visible" r:id="rId2"/>
    <sheet xmlns:r="http://schemas.openxmlformats.org/officeDocument/2006/relationships" name="Dashboard" sheetId="3" state="visible" r:id="rId3"/>
    <sheet xmlns:r="http://schemas.openxmlformats.org/officeDocument/2006/relationships" name="Instruçõ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R$ #,##0.0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FFFFFF"/>
      <sz val="10"/>
    </font>
    <font>
      <name val="Calibri"/>
      <b val="1"/>
      <color rgb="00FFFFFF"/>
      <sz val="16"/>
    </font>
    <font>
      <name val="Calibri"/>
      <b val="1"/>
      <color rgb="000F766E"/>
      <sz val="12"/>
    </font>
    <font>
      <name val="Calibri"/>
      <b val="1"/>
      <color rgb="000F766E"/>
      <sz val="10"/>
    </font>
    <font>
      <name val="Calibri"/>
      <b val="1"/>
      <color rgb="00134E4A"/>
      <sz val="14"/>
    </font>
  </fonts>
  <fills count="8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F0FDFA"/>
      </patternFill>
    </fill>
    <fill>
      <patternFill patternType="solid">
        <fgColor rgb="0014B8A6"/>
      </patternFill>
    </fill>
    <fill>
      <patternFill patternType="solid">
        <fgColor rgb="00ECFDF5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49" fontId="3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164" fontId="3" fillId="3" borderId="1" applyAlignment="1" pivotButton="0" quotePrefix="0" xfId="0">
      <alignment horizontal="center" vertical="center" wrapText="1"/>
    </xf>
    <xf numFmtId="164" fontId="3" fillId="4" borderId="1" applyAlignment="1" pivotButton="0" quotePrefix="0" xfId="0">
      <alignment horizontal="right" vertical="center"/>
    </xf>
    <xf numFmtId="164" fontId="3" fillId="3" borderId="1" applyAlignment="1" pivotButton="0" quotePrefix="0" xfId="0">
      <alignment horizontal="right" vertical="center"/>
    </xf>
    <xf numFmtId="10" fontId="3" fillId="4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/>
    </xf>
    <xf numFmtId="0" fontId="3" fillId="5" borderId="1" applyAlignment="1" pivotButton="0" quotePrefix="0" xfId="0">
      <alignment horizontal="center" vertical="center" wrapText="1"/>
    </xf>
    <xf numFmtId="164" fontId="3" fillId="5" borderId="1" applyAlignment="1" pivotButton="0" quotePrefix="0" xfId="0">
      <alignment horizontal="right" vertical="center"/>
    </xf>
    <xf numFmtId="10" fontId="3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/>
    </xf>
    <xf numFmtId="0" fontId="4" fillId="6" borderId="1" applyAlignment="1" pivotButton="0" quotePrefix="0" xfId="0">
      <alignment horizontal="center" vertical="center" wrapText="1"/>
    </xf>
    <xf numFmtId="164" fontId="4" fillId="6" borderId="1" applyAlignment="1" pivotButton="0" quotePrefix="0" xfId="0">
      <alignment horizontal="right" vertical="center"/>
    </xf>
    <xf numFmtId="10" fontId="4" fillId="6" borderId="1" applyAlignment="1" pivotButton="0" quotePrefix="0" xfId="0">
      <alignment horizontal="right" vertical="center"/>
    </xf>
    <xf numFmtId="0" fontId="4" fillId="6" borderId="1" applyAlignment="1" pivotButton="0" quotePrefix="0" xfId="0">
      <alignment horizontal="right" vertical="center"/>
    </xf>
    <xf numFmtId="0" fontId="5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center"/>
    </xf>
    <xf numFmtId="0" fontId="7" fillId="7" borderId="1" applyAlignment="1" pivotButton="0" quotePrefix="0" xfId="0">
      <alignment horizontal="left" vertical="center"/>
    </xf>
    <xf numFmtId="164" fontId="8" fillId="7" borderId="1" applyAlignment="1" pivotButton="0" quotePrefix="0" xfId="0">
      <alignment horizontal="left" vertical="center"/>
    </xf>
    <xf numFmtId="0" fontId="0" fillId="4" borderId="0" pivotButton="0" quotePrefix="0" xfId="0"/>
    <xf numFmtId="3" fontId="8" fillId="7" borderId="1" applyAlignment="1" pivotButton="0" quotePrefix="0" xfId="0">
      <alignment horizontal="left" vertical="center"/>
    </xf>
    <xf numFmtId="10" fontId="8" fillId="7" borderId="1" applyAlignment="1" pivotButton="0" quotePrefix="0" xfId="0">
      <alignment horizontal="left" vertical="center"/>
    </xf>
    <xf numFmtId="0" fontId="8" fillId="7" borderId="1" applyAlignment="1" pivotButton="0" quotePrefix="0" xfId="0">
      <alignment horizontal="left" vertical="center"/>
    </xf>
    <xf numFmtId="0" fontId="4" fillId="6" borderId="1" applyAlignment="1" pivotButton="0" quotePrefix="0" xfId="0">
      <alignment horizontal="left" vertical="center"/>
    </xf>
    <xf numFmtId="0" fontId="4" fillId="6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ont>
        <b val="1"/>
        <color rgb="00166534"/>
      </font>
      <fill>
        <patternFill patternType="solid">
          <fgColor rgb="00D1FAE5"/>
        </patternFill>
      </fill>
    </dxf>
    <dxf>
      <font>
        <b val="1"/>
        <color rgb="00991B1B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P&amp;L Líquido Mensal (R$)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'Dashboard'!B25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solidFill>
                <a:srgbClr val="134E4A"/>
              </a:solidFill>
              <a:prstDash val="solid"/>
            </a:ln>
          </spPr>
          <cat>
            <numRef>
              <f>'Dashboard'!$A$26:$A$32</f>
            </numRef>
          </cat>
          <val>
            <numRef>
              <f>'Dashboard'!$B$26:$B$32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Mês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R$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Evolução Acumulada do P&amp;L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'Dashboard'!D25</f>
            </strRef>
          </tx>
          <spPr>
            <a:ln xmlns:a="http://schemas.openxmlformats.org/drawingml/2006/main" w="25000">
              <a:solidFill>
                <a:srgbClr val="14B8A6"/>
              </a:solidFill>
              <a:prstDash val="solid"/>
            </a:ln>
          </spPr>
          <marker>
            <symbol val="circle"/>
            <size val="6"/>
            <spPr>
              <a:ln xmlns:a="http://schemas.openxmlformats.org/drawingml/2006/main">
                <a:prstDash val="solid"/>
              </a:ln>
            </spPr>
          </marker>
          <cat>
            <numRef>
              <f>'Dashboard'!$A$26:$A$32</f>
            </numRef>
          </cat>
          <val>
            <numRef>
              <f>'Dashboard'!$D$26:$D$32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Mês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R$ Acumulado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2</col>
      <colOff>0</colOff>
      <row>24</row>
      <rowOff>0</rowOff>
    </from>
    <ext cx="7920000" cy="46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2</col>
      <colOff>0</colOff>
      <row>44</row>
      <rowOff>0</rowOff>
    </from>
    <ext cx="7920000" cy="46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3"/>
  <sheetViews>
    <sheetView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4" customWidth="1" min="3" max="3"/>
    <col width="14" customWidth="1" min="4" max="4"/>
    <col width="12" customWidth="1" min="5" max="5"/>
    <col width="16" customWidth="1" min="6" max="6"/>
    <col width="16" customWidth="1" min="7" max="7"/>
    <col width="20" customWidth="1" min="8" max="8"/>
    <col width="14" customWidth="1" min="9" max="9"/>
    <col width="22" customWidth="1" min="10" max="10"/>
    <col width="12" customWidth="1" min="11" max="11"/>
    <col width="12" customWidth="1" min="12" max="12"/>
    <col width="32" customWidth="1" min="13" max="13"/>
  </cols>
  <sheetData>
    <row r="1" ht="36" customHeight="1">
      <c r="A1" s="1" t="inlineStr">
        <is>
          <t>REGISTRO DE OPERAÇÕES — TRADER P&amp;L 2026</t>
        </is>
      </c>
    </row>
    <row r="2" ht="28" customHeight="1">
      <c r="A2" s="2" t="inlineStr">
        <is>
          <t>Data</t>
        </is>
      </c>
      <c r="B2" s="2" t="inlineStr">
        <is>
          <t>Mês</t>
        </is>
      </c>
      <c r="C2" s="2" t="inlineStr">
        <is>
          <t>Ativo</t>
        </is>
      </c>
      <c r="D2" s="2" t="inlineStr">
        <is>
          <t>Tipo</t>
        </is>
      </c>
      <c r="E2" s="2" t="inlineStr">
        <is>
          <t>Quantidade</t>
        </is>
      </c>
      <c r="F2" s="2" t="inlineStr">
        <is>
          <t>Preço Entrada</t>
        </is>
      </c>
      <c r="G2" s="2" t="inlineStr">
        <is>
          <t>Preço Saída</t>
        </is>
      </c>
      <c r="H2" s="2" t="inlineStr">
        <is>
          <t>Resultado Bruto (R$)</t>
        </is>
      </c>
      <c r="I2" s="2" t="inlineStr">
        <is>
          <t>Custos (R$)</t>
        </is>
      </c>
      <c r="J2" s="2" t="inlineStr">
        <is>
          <t>Resultado Líquido (R$)</t>
        </is>
      </c>
      <c r="K2" s="2" t="inlineStr">
        <is>
          <t>Retorno %</t>
        </is>
      </c>
      <c r="L2" s="2" t="inlineStr">
        <is>
          <t>Status</t>
        </is>
      </c>
      <c r="M2" s="2" t="inlineStr">
        <is>
          <t>Observação</t>
        </is>
      </c>
    </row>
    <row r="3" ht="22" customHeight="1">
      <c r="A3" s="3" t="inlineStr">
        <is>
          <t>02/01/2026</t>
        </is>
      </c>
      <c r="B3" s="4">
        <f>IFERROR(TEXT(A3,"mm/yyyy"),"")</f>
        <v/>
      </c>
      <c r="C3" s="5" t="inlineStr">
        <is>
          <t>PETR4</t>
        </is>
      </c>
      <c r="D3" s="5" t="inlineStr">
        <is>
          <t>Compra</t>
        </is>
      </c>
      <c r="E3" s="5" t="n">
        <v>100</v>
      </c>
      <c r="F3" s="6" t="n">
        <v>36.5</v>
      </c>
      <c r="G3" s="6" t="n">
        <v>38.2</v>
      </c>
      <c r="H3" s="7">
        <f>IFERROR((G3-F3)*E3,0)</f>
        <v/>
      </c>
      <c r="I3" s="8" t="n">
        <v>2.5</v>
      </c>
      <c r="J3" s="7">
        <f>IFERROR(H3-I3,0)</f>
        <v/>
      </c>
      <c r="K3" s="9">
        <f>IFERROR(J3/(F3*E3),0)</f>
        <v/>
      </c>
      <c r="L3" s="4">
        <f>IF(J3&gt;=0,"Positivo","Negativo")</f>
        <v/>
      </c>
      <c r="M3" s="10" t="inlineStr">
        <is>
          <t>João Silva — São Paulo/SP</t>
        </is>
      </c>
    </row>
    <row r="4" ht="22" customHeight="1">
      <c r="A4" s="3" t="inlineStr">
        <is>
          <t>15/01/2026</t>
        </is>
      </c>
      <c r="B4" s="11">
        <f>IFERROR(TEXT(A4,"mm/yyyy"),"")</f>
        <v/>
      </c>
      <c r="C4" s="5" t="inlineStr">
        <is>
          <t>WINJ26</t>
        </is>
      </c>
      <c r="D4" s="5" t="inlineStr">
        <is>
          <t>Compra</t>
        </is>
      </c>
      <c r="E4" s="5" t="n">
        <v>5</v>
      </c>
      <c r="F4" s="6" t="n">
        <v>128500</v>
      </c>
      <c r="G4" s="6" t="n">
        <v>129200</v>
      </c>
      <c r="H4" s="12">
        <f>IFERROR((G4-F4)*E4,0)</f>
        <v/>
      </c>
      <c r="I4" s="8" t="n">
        <v>18</v>
      </c>
      <c r="J4" s="12">
        <f>IFERROR(H4-I4,0)</f>
        <v/>
      </c>
      <c r="K4" s="13">
        <f>IFERROR(J4/(F4*E4),0)</f>
        <v/>
      </c>
      <c r="L4" s="11">
        <f>IF(J4&gt;=0,"Positivo","Negativo")</f>
        <v/>
      </c>
      <c r="M4" s="14" t="inlineStr">
        <is>
          <t>Maria Souza — Campinas/SP</t>
        </is>
      </c>
    </row>
    <row r="5" ht="22" customHeight="1">
      <c r="A5" s="3" t="inlineStr">
        <is>
          <t>03/02/2026</t>
        </is>
      </c>
      <c r="B5" s="4">
        <f>IFERROR(TEXT(A5,"mm/yyyy"),"")</f>
        <v/>
      </c>
      <c r="C5" s="5" t="inlineStr">
        <is>
          <t>WDOJ26</t>
        </is>
      </c>
      <c r="D5" s="5" t="inlineStr">
        <is>
          <t>Venda</t>
        </is>
      </c>
      <c r="E5" s="5" t="n">
        <v>10</v>
      </c>
      <c r="F5" s="6" t="n">
        <v>5180</v>
      </c>
      <c r="G5" s="6" t="n">
        <v>5145</v>
      </c>
      <c r="H5" s="7">
        <f>IFERROR((G5-F5)*E5,0)</f>
        <v/>
      </c>
      <c r="I5" s="8" t="n">
        <v>22</v>
      </c>
      <c r="J5" s="7">
        <f>IFERROR(H5-I5,0)</f>
        <v/>
      </c>
      <c r="K5" s="9">
        <f>IFERROR(J5/(F5*E5),0)</f>
        <v/>
      </c>
      <c r="L5" s="4">
        <f>IF(J5&gt;=0,"Positivo","Negativo")</f>
        <v/>
      </c>
      <c r="M5" s="10" t="inlineStr">
        <is>
          <t>Carlos Lima — Rio de Janeiro/RJ</t>
        </is>
      </c>
    </row>
    <row r="6" ht="22" customHeight="1">
      <c r="A6" s="3" t="inlineStr">
        <is>
          <t>20/02/2026</t>
        </is>
      </c>
      <c r="B6" s="11">
        <f>IFERROR(TEXT(A6,"mm/yyyy"),"")</f>
        <v/>
      </c>
      <c r="C6" s="5" t="inlineStr">
        <is>
          <t>VALE3</t>
        </is>
      </c>
      <c r="D6" s="5" t="inlineStr">
        <is>
          <t>Compra</t>
        </is>
      </c>
      <c r="E6" s="5" t="n">
        <v>80</v>
      </c>
      <c r="F6" s="6" t="n">
        <v>68.40000000000001</v>
      </c>
      <c r="G6" s="6" t="n">
        <v>71.8</v>
      </c>
      <c r="H6" s="12">
        <f>IFERROR((G6-F6)*E6,0)</f>
        <v/>
      </c>
      <c r="I6" s="8" t="n">
        <v>3.2</v>
      </c>
      <c r="J6" s="12">
        <f>IFERROR(H6-I6,0)</f>
        <v/>
      </c>
      <c r="K6" s="13">
        <f>IFERROR(J6/(F6*E6),0)</f>
        <v/>
      </c>
      <c r="L6" s="11">
        <f>IF(J6&gt;=0,"Positivo","Negativo")</f>
        <v/>
      </c>
      <c r="M6" s="14" t="inlineStr">
        <is>
          <t>Ana Pereira — Belo Horizonte/MG</t>
        </is>
      </c>
    </row>
    <row r="7" ht="22" customHeight="1">
      <c r="A7" s="3" t="inlineStr">
        <is>
          <t>10/03/2026</t>
        </is>
      </c>
      <c r="B7" s="4">
        <f>IFERROR(TEXT(A7,"mm/yyyy"),"")</f>
        <v/>
      </c>
      <c r="C7" s="5" t="inlineStr">
        <is>
          <t>BTCBRL</t>
        </is>
      </c>
      <c r="D7" s="5" t="inlineStr">
        <is>
          <t>Compra</t>
        </is>
      </c>
      <c r="E7" s="5" t="n">
        <v>1</v>
      </c>
      <c r="F7" s="6" t="n">
        <v>520000</v>
      </c>
      <c r="G7" s="6" t="n">
        <v>538000</v>
      </c>
      <c r="H7" s="7">
        <f>IFERROR((G7-F7)*E7,0)</f>
        <v/>
      </c>
      <c r="I7" s="8" t="n">
        <v>85</v>
      </c>
      <c r="J7" s="7">
        <f>IFERROR(H7-I7,0)</f>
        <v/>
      </c>
      <c r="K7" s="9">
        <f>IFERROR(J7/(F7*E7),0)</f>
        <v/>
      </c>
      <c r="L7" s="4">
        <f>IF(J7&gt;=0,"Positivo","Negativo")</f>
        <v/>
      </c>
      <c r="M7" s="10" t="inlineStr">
        <is>
          <t>Bruno Alves — Curitiba/PR</t>
        </is>
      </c>
    </row>
    <row r="8" ht="22" customHeight="1">
      <c r="A8" s="3" t="inlineStr">
        <is>
          <t>25/03/2026</t>
        </is>
      </c>
      <c r="B8" s="11">
        <f>IFERROR(TEXT(A8,"mm/yyyy"),"")</f>
        <v/>
      </c>
      <c r="C8" s="5" t="inlineStr">
        <is>
          <t>PETR4</t>
        </is>
      </c>
      <c r="D8" s="5" t="inlineStr">
        <is>
          <t>Venda</t>
        </is>
      </c>
      <c r="E8" s="5" t="n">
        <v>60</v>
      </c>
      <c r="F8" s="6" t="n">
        <v>39.1</v>
      </c>
      <c r="G8" s="6" t="n">
        <v>37.5</v>
      </c>
      <c r="H8" s="12">
        <f>IFERROR((G8-F8)*E8,0)</f>
        <v/>
      </c>
      <c r="I8" s="8" t="n">
        <v>2.1</v>
      </c>
      <c r="J8" s="12">
        <f>IFERROR(H8-I8,0)</f>
        <v/>
      </c>
      <c r="K8" s="13">
        <f>IFERROR(J8/(F8*E8),0)</f>
        <v/>
      </c>
      <c r="L8" s="11">
        <f>IF(J8&gt;=0,"Positivo","Negativo")</f>
        <v/>
      </c>
      <c r="M8" s="14" t="inlineStr">
        <is>
          <t>João Silva — São Paulo/SP</t>
        </is>
      </c>
    </row>
    <row r="9" ht="22" customHeight="1">
      <c r="A9" s="3" t="inlineStr">
        <is>
          <t>08/04/2026</t>
        </is>
      </c>
      <c r="B9" s="4">
        <f>IFERROR(TEXT(A9,"mm/yyyy"),"")</f>
        <v/>
      </c>
      <c r="C9" s="5" t="inlineStr">
        <is>
          <t>WINM26</t>
        </is>
      </c>
      <c r="D9" s="5" t="inlineStr">
        <is>
          <t>Compra</t>
        </is>
      </c>
      <c r="E9" s="5" t="n">
        <v>8</v>
      </c>
      <c r="F9" s="6" t="n">
        <v>131000</v>
      </c>
      <c r="G9" s="6" t="n">
        <v>131800</v>
      </c>
      <c r="H9" s="7">
        <f>IFERROR((G9-F9)*E9,0)</f>
        <v/>
      </c>
      <c r="I9" s="8" t="n">
        <v>24</v>
      </c>
      <c r="J9" s="7">
        <f>IFERROR(H9-I9,0)</f>
        <v/>
      </c>
      <c r="K9" s="9">
        <f>IFERROR(J9/(F9*E9),0)</f>
        <v/>
      </c>
      <c r="L9" s="4">
        <f>IF(J9&gt;=0,"Positivo","Negativo")</f>
        <v/>
      </c>
      <c r="M9" s="10" t="inlineStr">
        <is>
          <t>Maria Souza — Recife/PE</t>
        </is>
      </c>
    </row>
    <row r="10" ht="22" customHeight="1">
      <c r="A10" s="3" t="inlineStr">
        <is>
          <t>22/04/2026</t>
        </is>
      </c>
      <c r="B10" s="11">
        <f>IFERROR(TEXT(A10,"mm/yyyy"),"")</f>
        <v/>
      </c>
      <c r="C10" s="5" t="inlineStr">
        <is>
          <t>ITUB4</t>
        </is>
      </c>
      <c r="D10" s="5" t="inlineStr">
        <is>
          <t>Compra</t>
        </is>
      </c>
      <c r="E10" s="5" t="n">
        <v>120</v>
      </c>
      <c r="F10" s="6" t="n">
        <v>34.2</v>
      </c>
      <c r="G10" s="6" t="n">
        <v>35.9</v>
      </c>
      <c r="H10" s="12">
        <f>IFERROR((G10-F10)*E10,0)</f>
        <v/>
      </c>
      <c r="I10" s="8" t="n">
        <v>4.8</v>
      </c>
      <c r="J10" s="12">
        <f>IFERROR(H10-I10,0)</f>
        <v/>
      </c>
      <c r="K10" s="13">
        <f>IFERROR(J10/(F10*E10),0)</f>
        <v/>
      </c>
      <c r="L10" s="11">
        <f>IF(J10&gt;=0,"Positivo","Negativo")</f>
        <v/>
      </c>
      <c r="M10" s="14" t="inlineStr">
        <is>
          <t>Carlos Lima — Rio de Janeiro/RJ</t>
        </is>
      </c>
    </row>
    <row r="11" ht="22" customHeight="1">
      <c r="A11" s="3" t="inlineStr">
        <is>
          <t>14/05/2026</t>
        </is>
      </c>
      <c r="B11" s="4">
        <f>IFERROR(TEXT(A11,"mm/yyyy"),"")</f>
        <v/>
      </c>
      <c r="C11" s="5" t="inlineStr">
        <is>
          <t>WDOM26</t>
        </is>
      </c>
      <c r="D11" s="5" t="inlineStr">
        <is>
          <t>Venda</t>
        </is>
      </c>
      <c r="E11" s="5" t="n">
        <v>12</v>
      </c>
      <c r="F11" s="6" t="n">
        <v>5220</v>
      </c>
      <c r="G11" s="6" t="n">
        <v>5190</v>
      </c>
      <c r="H11" s="7">
        <f>IFERROR((G11-F11)*E11,0)</f>
        <v/>
      </c>
      <c r="I11" s="8" t="n">
        <v>26.4</v>
      </c>
      <c r="J11" s="7">
        <f>IFERROR(H11-I11,0)</f>
        <v/>
      </c>
      <c r="K11" s="9">
        <f>IFERROR(J11/(F11*E11),0)</f>
        <v/>
      </c>
      <c r="L11" s="4">
        <f>IF(J11&gt;=0,"Positivo","Negativo")</f>
        <v/>
      </c>
      <c r="M11" s="10" t="inlineStr">
        <is>
          <t>Ana Pereira — Fortaleza/CE</t>
        </is>
      </c>
    </row>
    <row r="12" ht="22" customHeight="1">
      <c r="A12" s="3" t="inlineStr">
        <is>
          <t>18/07/2026</t>
        </is>
      </c>
      <c r="B12" s="11">
        <f>IFERROR(TEXT(A12,"mm/yyyy"),"")</f>
        <v/>
      </c>
      <c r="C12" s="5" t="inlineStr">
        <is>
          <t>VALE3</t>
        </is>
      </c>
      <c r="D12" s="5" t="inlineStr">
        <is>
          <t>Compra</t>
        </is>
      </c>
      <c r="E12" s="5" t="n">
        <v>50</v>
      </c>
      <c r="F12" s="6" t="n">
        <v>72.09999999999999</v>
      </c>
      <c r="G12" s="6" t="n">
        <v>75.3</v>
      </c>
      <c r="H12" s="12">
        <f>IFERROR((G12-F12)*E12,0)</f>
        <v/>
      </c>
      <c r="I12" s="8" t="n">
        <v>3.5</v>
      </c>
      <c r="J12" s="12">
        <f>IFERROR(H12-I12,0)</f>
        <v/>
      </c>
      <c r="K12" s="13">
        <f>IFERROR(J12/(F12*E12),0)</f>
        <v/>
      </c>
      <c r="L12" s="11">
        <f>IF(J12&gt;=0,"Positivo","Negativo")</f>
        <v/>
      </c>
      <c r="M12" s="14" t="inlineStr">
        <is>
          <t>Bruno Alves — Curitiba/PR</t>
        </is>
      </c>
    </row>
    <row r="13" ht="24" customHeight="1">
      <c r="A13" s="15" t="inlineStr">
        <is>
          <t>TOTAIS</t>
        </is>
      </c>
      <c r="B13" s="15" t="n"/>
      <c r="C13" s="15" t="n"/>
      <c r="D13" s="15" t="n"/>
      <c r="E13" s="15" t="n"/>
      <c r="F13" s="15" t="n"/>
      <c r="G13" s="15" t="n"/>
      <c r="H13" s="16">
        <f>SUM(H3:H12)</f>
        <v/>
      </c>
      <c r="I13" s="16">
        <f>SUM(I3:I12)</f>
        <v/>
      </c>
      <c r="J13" s="16">
        <f>SUM(J3:J12)</f>
        <v/>
      </c>
      <c r="K13" s="17">
        <f>IFERROR(AVERAGE(K3:K12),0)</f>
        <v/>
      </c>
      <c r="L13" s="15" t="n"/>
      <c r="M13" s="15" t="n"/>
    </row>
  </sheetData>
  <mergeCells count="1">
    <mergeCell ref="A1:M1"/>
  </mergeCells>
  <conditionalFormatting sqref="L3:L12">
    <cfRule type="expression" priority="1" dxfId="0" stopIfTrue="1">
      <formula>$L3="Positivo"</formula>
    </cfRule>
    <cfRule type="expression" priority="2" dxfId="1" stopIfTrue="1">
      <formula>$L3="Negativo"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"/>
  <sheetViews>
    <sheetView workbookViewId="0">
      <selection activeCell="A1" sqref="A1"/>
    </sheetView>
  </sheetViews>
  <sheetFormatPr baseColWidth="8" defaultRowHeight="15"/>
  <cols>
    <col width="14" customWidth="1" min="1" max="1"/>
    <col width="18" customWidth="1" min="2" max="2"/>
    <col width="20" customWidth="1" min="3" max="3"/>
    <col width="20" customWidth="1" min="4" max="4"/>
    <col width="20" customWidth="1" min="5" max="5"/>
    <col width="18" customWidth="1" min="6" max="6"/>
    <col width="18" customWidth="1" min="7" max="7"/>
    <col width="18" customWidth="1" min="8" max="8"/>
    <col width="18" customWidth="1" min="9" max="9"/>
    <col width="18" customWidth="1" min="10" max="10"/>
    <col width="18" customWidth="1" min="11" max="11"/>
  </cols>
  <sheetData>
    <row r="1" ht="36" customHeight="1">
      <c r="A1" s="1" t="inlineStr">
        <is>
          <t>RESUMO MENSAL DE PERFORMANCE — 2026</t>
        </is>
      </c>
    </row>
    <row r="2" ht="28" customHeight="1">
      <c r="A2" s="2" t="inlineStr">
        <is>
          <t>Mês</t>
        </is>
      </c>
      <c r="B2" s="2" t="inlineStr">
        <is>
          <t>Qtde Operações</t>
        </is>
      </c>
      <c r="C2" s="2" t="inlineStr">
        <is>
          <t>Operações Positivas</t>
        </is>
      </c>
      <c r="D2" s="2" t="inlineStr">
        <is>
          <t>Operações Negativas</t>
        </is>
      </c>
      <c r="E2" s="2" t="inlineStr">
        <is>
          <t>P&amp;L Líquido (R$)</t>
        </is>
      </c>
      <c r="F2" s="2" t="inlineStr">
        <is>
          <t>P&amp;L Bruto (R$)</t>
        </is>
      </c>
      <c r="G2" s="2" t="inlineStr">
        <is>
          <t>Custos Totais (R$)</t>
        </is>
      </c>
      <c r="H2" s="2" t="inlineStr">
        <is>
          <t>Retorno Médio %</t>
        </is>
      </c>
      <c r="I2" s="2" t="inlineStr">
        <is>
          <t>Taxa de Acerto %</t>
        </is>
      </c>
      <c r="J2" s="2" t="inlineStr">
        <is>
          <t>Melhor Ativo</t>
        </is>
      </c>
      <c r="K2" s="2" t="inlineStr">
        <is>
          <t>Pior Ativo</t>
        </is>
      </c>
    </row>
    <row r="3" ht="22" customHeight="1">
      <c r="A3" s="4" t="inlineStr">
        <is>
          <t>01/2026</t>
        </is>
      </c>
      <c r="B3" s="4">
        <f>COUNTIF(Movimentos!B:B,A3)</f>
        <v/>
      </c>
      <c r="C3" s="4">
        <f>IFERROR(COUNTIFS(Movimentos!B:B,A3,Movimentos!L:L,"Positivo"),0)</f>
        <v/>
      </c>
      <c r="D3" s="4">
        <f>IFERROR(COUNTIFS(Movimentos!B:B,A3,Movimentos!L:L,"Negativo"),0)</f>
        <v/>
      </c>
      <c r="E3" s="7">
        <f>IFERROR(SUMIF(Movimentos!B:B,A3,Movimentos!J:J),0)</f>
        <v/>
      </c>
      <c r="F3" s="7">
        <f>IFERROR(SUMIF(Movimentos!B:B,A3,Movimentos!H:H),0)</f>
        <v/>
      </c>
      <c r="G3" s="7">
        <f>IFERROR(SUMIF(Movimentos!B:B,A3,Movimentos!I:I),0)</f>
        <v/>
      </c>
      <c r="H3" s="9">
        <f>IFERROR(AVERAGEIFS(Movimentos!K:K,Movimentos!B:B,A3),0)</f>
        <v/>
      </c>
      <c r="I3" s="9">
        <f>IFERROR(C3/B3,0)</f>
        <v/>
      </c>
      <c r="J3" s="4" t="inlineStr">
        <is>
          <t>WINJ26</t>
        </is>
      </c>
      <c r="K3" s="4" t="inlineStr">
        <is>
          <t>PETR4</t>
        </is>
      </c>
    </row>
    <row r="4" ht="22" customHeight="1">
      <c r="A4" s="11" t="inlineStr">
        <is>
          <t>02/2026</t>
        </is>
      </c>
      <c r="B4" s="11">
        <f>COUNTIF(Movimentos!B:B,A4)</f>
        <v/>
      </c>
      <c r="C4" s="11">
        <f>IFERROR(COUNTIFS(Movimentos!B:B,A4,Movimentos!L:L,"Positivo"),0)</f>
        <v/>
      </c>
      <c r="D4" s="11">
        <f>IFERROR(COUNTIFS(Movimentos!B:B,A4,Movimentos!L:L,"Negativo"),0)</f>
        <v/>
      </c>
      <c r="E4" s="12">
        <f>IFERROR(SUMIF(Movimentos!B:B,A4,Movimentos!J:J),0)</f>
        <v/>
      </c>
      <c r="F4" s="12">
        <f>IFERROR(SUMIF(Movimentos!B:B,A4,Movimentos!H:H),0)</f>
        <v/>
      </c>
      <c r="G4" s="12">
        <f>IFERROR(SUMIF(Movimentos!B:B,A4,Movimentos!I:I),0)</f>
        <v/>
      </c>
      <c r="H4" s="13">
        <f>IFERROR(AVERAGEIFS(Movimentos!K:K,Movimentos!B:B,A4),0)</f>
        <v/>
      </c>
      <c r="I4" s="13">
        <f>IFERROR(C4/B4,0)</f>
        <v/>
      </c>
      <c r="J4" s="11" t="inlineStr">
        <is>
          <t>VALE3</t>
        </is>
      </c>
      <c r="K4" s="11" t="inlineStr">
        <is>
          <t>WDOJ26</t>
        </is>
      </c>
    </row>
    <row r="5" ht="22" customHeight="1">
      <c r="A5" s="4" t="inlineStr">
        <is>
          <t>03/2026</t>
        </is>
      </c>
      <c r="B5" s="4">
        <f>COUNTIF(Movimentos!B:B,A5)</f>
        <v/>
      </c>
      <c r="C5" s="4">
        <f>IFERROR(COUNTIFS(Movimentos!B:B,A5,Movimentos!L:L,"Positivo"),0)</f>
        <v/>
      </c>
      <c r="D5" s="4">
        <f>IFERROR(COUNTIFS(Movimentos!B:B,A5,Movimentos!L:L,"Negativo"),0)</f>
        <v/>
      </c>
      <c r="E5" s="7">
        <f>IFERROR(SUMIF(Movimentos!B:B,A5,Movimentos!J:J),0)</f>
        <v/>
      </c>
      <c r="F5" s="7">
        <f>IFERROR(SUMIF(Movimentos!B:B,A5,Movimentos!H:H),0)</f>
        <v/>
      </c>
      <c r="G5" s="7">
        <f>IFERROR(SUMIF(Movimentos!B:B,A5,Movimentos!I:I),0)</f>
        <v/>
      </c>
      <c r="H5" s="9">
        <f>IFERROR(AVERAGEIFS(Movimentos!K:K,Movimentos!B:B,A5),0)</f>
        <v/>
      </c>
      <c r="I5" s="9">
        <f>IFERROR(C5/B5,0)</f>
        <v/>
      </c>
      <c r="J5" s="4" t="inlineStr">
        <is>
          <t>BTCBRL</t>
        </is>
      </c>
      <c r="K5" s="4" t="inlineStr">
        <is>
          <t>PETR4</t>
        </is>
      </c>
    </row>
    <row r="6" ht="22" customHeight="1">
      <c r="A6" s="11" t="inlineStr">
        <is>
          <t>04/2026</t>
        </is>
      </c>
      <c r="B6" s="11">
        <f>COUNTIF(Movimentos!B:B,A6)</f>
        <v/>
      </c>
      <c r="C6" s="11">
        <f>IFERROR(COUNTIFS(Movimentos!B:B,A6,Movimentos!L:L,"Positivo"),0)</f>
        <v/>
      </c>
      <c r="D6" s="11">
        <f>IFERROR(COUNTIFS(Movimentos!B:B,A6,Movimentos!L:L,"Negativo"),0)</f>
        <v/>
      </c>
      <c r="E6" s="12">
        <f>IFERROR(SUMIF(Movimentos!B:B,A6,Movimentos!J:J),0)</f>
        <v/>
      </c>
      <c r="F6" s="12">
        <f>IFERROR(SUMIF(Movimentos!B:B,A6,Movimentos!H:H),0)</f>
        <v/>
      </c>
      <c r="G6" s="12">
        <f>IFERROR(SUMIF(Movimentos!B:B,A6,Movimentos!I:I),0)</f>
        <v/>
      </c>
      <c r="H6" s="13">
        <f>IFERROR(AVERAGEIFS(Movimentos!K:K,Movimentos!B:B,A6),0)</f>
        <v/>
      </c>
      <c r="I6" s="13">
        <f>IFERROR(C6/B6,0)</f>
        <v/>
      </c>
      <c r="J6" s="11" t="inlineStr">
        <is>
          <t>ITUB4</t>
        </is>
      </c>
      <c r="K6" s="11" t="inlineStr">
        <is>
          <t>WINM26</t>
        </is>
      </c>
    </row>
    <row r="7" ht="22" customHeight="1">
      <c r="A7" s="4" t="inlineStr">
        <is>
          <t>05/2026</t>
        </is>
      </c>
      <c r="B7" s="4">
        <f>COUNTIF(Movimentos!B:B,A7)</f>
        <v/>
      </c>
      <c r="C7" s="4">
        <f>IFERROR(COUNTIFS(Movimentos!B:B,A7,Movimentos!L:L,"Positivo"),0)</f>
        <v/>
      </c>
      <c r="D7" s="4">
        <f>IFERROR(COUNTIFS(Movimentos!B:B,A7,Movimentos!L:L,"Negativo"),0)</f>
        <v/>
      </c>
      <c r="E7" s="7">
        <f>IFERROR(SUMIF(Movimentos!B:B,A7,Movimentos!J:J),0)</f>
        <v/>
      </c>
      <c r="F7" s="7">
        <f>IFERROR(SUMIF(Movimentos!B:B,A7,Movimentos!H:H),0)</f>
        <v/>
      </c>
      <c r="G7" s="7">
        <f>IFERROR(SUMIF(Movimentos!B:B,A7,Movimentos!I:I),0)</f>
        <v/>
      </c>
      <c r="H7" s="9">
        <f>IFERROR(AVERAGEIFS(Movimentos!K:K,Movimentos!B:B,A7),0)</f>
        <v/>
      </c>
      <c r="I7" s="9">
        <f>IFERROR(C7/B7,0)</f>
        <v/>
      </c>
      <c r="J7" s="4" t="inlineStr">
        <is>
          <t>WDOM26</t>
        </is>
      </c>
      <c r="K7" s="4" t="inlineStr">
        <is>
          <t>WDOM26</t>
        </is>
      </c>
    </row>
    <row r="8" ht="22" customHeight="1">
      <c r="A8" s="11" t="inlineStr">
        <is>
          <t>06/2026</t>
        </is>
      </c>
      <c r="B8" s="11">
        <f>COUNTIF(Movimentos!B:B,A8)</f>
        <v/>
      </c>
      <c r="C8" s="11">
        <f>IFERROR(COUNTIFS(Movimentos!B:B,A8,Movimentos!L:L,"Positivo"),0)</f>
        <v/>
      </c>
      <c r="D8" s="11">
        <f>IFERROR(COUNTIFS(Movimentos!B:B,A8,Movimentos!L:L,"Negativo"),0)</f>
        <v/>
      </c>
      <c r="E8" s="12">
        <f>IFERROR(SUMIF(Movimentos!B:B,A8,Movimentos!J:J),0)</f>
        <v/>
      </c>
      <c r="F8" s="12">
        <f>IFERROR(SUMIF(Movimentos!B:B,A8,Movimentos!H:H),0)</f>
        <v/>
      </c>
      <c r="G8" s="12">
        <f>IFERROR(SUMIF(Movimentos!B:B,A8,Movimentos!I:I),0)</f>
        <v/>
      </c>
      <c r="H8" s="13">
        <f>IFERROR(AVERAGEIFS(Movimentos!K:K,Movimentos!B:B,A8),0)</f>
        <v/>
      </c>
      <c r="I8" s="13">
        <f>IFERROR(C8/B8,0)</f>
        <v/>
      </c>
      <c r="J8" s="11" t="inlineStr">
        <is>
          <t>—</t>
        </is>
      </c>
      <c r="K8" s="11" t="inlineStr">
        <is>
          <t>—</t>
        </is>
      </c>
    </row>
    <row r="9" ht="22" customHeight="1">
      <c r="A9" s="4" t="inlineStr">
        <is>
          <t>07/2026</t>
        </is>
      </c>
      <c r="B9" s="4">
        <f>COUNTIF(Movimentos!B:B,A9)</f>
        <v/>
      </c>
      <c r="C9" s="4">
        <f>IFERROR(COUNTIFS(Movimentos!B:B,A9,Movimentos!L:L,"Positivo"),0)</f>
        <v/>
      </c>
      <c r="D9" s="4">
        <f>IFERROR(COUNTIFS(Movimentos!B:B,A9,Movimentos!L:L,"Negativo"),0)</f>
        <v/>
      </c>
      <c r="E9" s="7">
        <f>IFERROR(SUMIF(Movimentos!B:B,A9,Movimentos!J:J),0)</f>
        <v/>
      </c>
      <c r="F9" s="7">
        <f>IFERROR(SUMIF(Movimentos!B:B,A9,Movimentos!H:H),0)</f>
        <v/>
      </c>
      <c r="G9" s="7">
        <f>IFERROR(SUMIF(Movimentos!B:B,A9,Movimentos!I:I),0)</f>
        <v/>
      </c>
      <c r="H9" s="9">
        <f>IFERROR(AVERAGEIFS(Movimentos!K:K,Movimentos!B:B,A9),0)</f>
        <v/>
      </c>
      <c r="I9" s="9">
        <f>IFERROR(C9/B9,0)</f>
        <v/>
      </c>
      <c r="J9" s="4" t="inlineStr">
        <is>
          <t>VALE3</t>
        </is>
      </c>
      <c r="K9" s="4" t="inlineStr">
        <is>
          <t>VALE3</t>
        </is>
      </c>
    </row>
    <row r="10" ht="24" customHeight="1">
      <c r="A10" s="15" t="inlineStr">
        <is>
          <t>TOTAL / MÉDIA</t>
        </is>
      </c>
      <c r="B10" s="18">
        <f>SUM(B3:B9)</f>
        <v/>
      </c>
      <c r="C10" s="18">
        <f>SUM(C3:C9)</f>
        <v/>
      </c>
      <c r="D10" s="18">
        <f>SUM(D3:D9)</f>
        <v/>
      </c>
      <c r="E10" s="16">
        <f>SUM(E3:E9)</f>
        <v/>
      </c>
      <c r="F10" s="16">
        <f>SUM(F3:F9)</f>
        <v/>
      </c>
      <c r="G10" s="16">
        <f>SUM(G3:G9)</f>
        <v/>
      </c>
      <c r="H10" s="17">
        <f>IFERROR(AVERAGE(H3:H9),0)</f>
        <v/>
      </c>
      <c r="I10" s="17">
        <f>IFERROR(C10/B10,0)</f>
        <v/>
      </c>
      <c r="J10" s="15" t="n"/>
      <c r="K10" s="15" t="n"/>
    </row>
  </sheetData>
  <mergeCells count="1">
    <mergeCell ref="A1:K1"/>
  </mergeCells>
  <conditionalFormatting sqref="E3:E9">
    <cfRule type="expression" priority="1" dxfId="0" stopIfTrue="1">
      <formula>$E3&gt;0</formula>
    </cfRule>
    <cfRule type="expression" priority="2" dxfId="1" stopIfTrue="1">
      <formula>$E3&lt;0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32"/>
  <sheetViews>
    <sheetView workbookViewId="0">
      <selection activeCell="A1" sqref="A1"/>
    </sheetView>
  </sheetViews>
  <sheetFormatPr baseColWidth="8" defaultRowHeight="15"/>
  <cols>
    <col width="28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42" customHeight="1">
      <c r="A1" s="19" t="inlineStr">
        <is>
          <t>DASHBOARD — TRADER P&amp;L &amp; PERFORMANCE 2026</t>
        </is>
      </c>
    </row>
    <row r="3" ht="18" customHeight="1">
      <c r="A3" s="20" t="inlineStr">
        <is>
          <t>📊 INDICADORES PRINCIPAIS</t>
        </is>
      </c>
    </row>
    <row r="4" ht="20" customHeight="1">
      <c r="A4" s="21" t="inlineStr">
        <is>
          <t>P&amp;L Acumulado (R$)</t>
        </is>
      </c>
    </row>
    <row r="5" ht="28" customHeight="1">
      <c r="A5" s="22">
        <f>IFERROR(SUM(Movimentos!J:J),0)</f>
        <v/>
      </c>
    </row>
    <row r="6" ht="8" customHeight="1">
      <c r="A6" s="23" t="inlineStr"/>
    </row>
    <row r="7" ht="20" customHeight="1">
      <c r="A7" s="21" t="inlineStr">
        <is>
          <t>Total de Operações</t>
        </is>
      </c>
    </row>
    <row r="8" ht="28" customHeight="1">
      <c r="A8" s="24">
        <f>IFERROR(COUNTA(Movimentos!A2:A1000)-COUNTIF(Movimentos!A2:A1000,""),0)</f>
        <v/>
      </c>
    </row>
    <row r="9" ht="8" customHeight="1">
      <c r="A9" s="23" t="inlineStr"/>
    </row>
    <row r="10" ht="20" customHeight="1">
      <c r="A10" s="21" t="inlineStr">
        <is>
          <t>Taxa de Acerto</t>
        </is>
      </c>
    </row>
    <row r="11" ht="28" customHeight="1">
      <c r="A11" s="25">
        <f>IFERROR(COUNTIF(Movimentos!L:L,"Positivo")/IFERROR(COUNTA(Movimentos!A2:A1000)-COUNTIF(Movimentos!A2:A1000,""),1),0)</f>
        <v/>
      </c>
    </row>
    <row r="12" ht="8" customHeight="1">
      <c r="A12" s="23" t="inlineStr"/>
    </row>
    <row r="13" ht="20" customHeight="1">
      <c r="A13" s="21" t="inlineStr">
        <is>
          <t>Retorno Médio/Op.</t>
        </is>
      </c>
    </row>
    <row r="14" ht="28" customHeight="1">
      <c r="A14" s="25">
        <f>IFERROR(AVERAGE(Movimentos!K2:K1000),0)</f>
        <v/>
      </c>
    </row>
    <row r="15" ht="8" customHeight="1">
      <c r="A15" s="23" t="inlineStr"/>
    </row>
    <row r="16" ht="20" customHeight="1">
      <c r="A16" s="21" t="inlineStr">
        <is>
          <t>P&amp;L Mês Atual (R$)</t>
        </is>
      </c>
    </row>
    <row r="17" ht="28" customHeight="1">
      <c r="A17" s="22">
        <f>IFERROR(SUMIF(Movimentos!B:B,TEXT(TODAY(),"mm/yyyy"),Movimentos!J:J),0)</f>
        <v/>
      </c>
    </row>
    <row r="18" ht="8" customHeight="1">
      <c r="A18" s="23" t="inlineStr"/>
    </row>
    <row r="19" ht="20" customHeight="1">
      <c r="A19" s="21" t="inlineStr">
        <is>
          <t>Melhor Mês</t>
        </is>
      </c>
    </row>
    <row r="20" ht="28" customHeight="1">
      <c r="A20" s="26">
        <f>IFERROR(INDEX('Resumo Mensal'!A3:A9,MATCH(MAX('Resumo Mensal'!E3:E9),'Resumo Mensal'!E3:E9,0)),"—")</f>
        <v/>
      </c>
    </row>
    <row r="23" ht="22" customHeight="1">
      <c r="A23" s="20" t="inlineStr">
        <is>
          <t>📈 P&amp;L LÍQUIDO POR MÊS</t>
        </is>
      </c>
    </row>
    <row r="25" ht="22" customHeight="1">
      <c r="A25" s="2" t="inlineStr">
        <is>
          <t>Mês</t>
        </is>
      </c>
      <c r="B25" s="2" t="inlineStr">
        <is>
          <t>P&amp;L Líquido (R$)</t>
        </is>
      </c>
      <c r="D25" s="2" t="inlineStr">
        <is>
          <t>P&amp;L Acumulado (R$)</t>
        </is>
      </c>
    </row>
    <row r="26" ht="20" customHeight="1">
      <c r="A26" s="11" t="inlineStr">
        <is>
          <t>01/2026</t>
        </is>
      </c>
      <c r="B26" s="12">
        <f>IFERROR(SUMIF('Resumo Mensal'!A:A,A26,'Resumo Mensal'!E:E),0)</f>
        <v/>
      </c>
      <c r="D26" s="12">
        <f>IFERROR(B26,0)</f>
        <v/>
      </c>
    </row>
    <row r="27" ht="20" customHeight="1">
      <c r="A27" s="4" t="inlineStr">
        <is>
          <t>02/2026</t>
        </is>
      </c>
      <c r="B27" s="7">
        <f>IFERROR(SUMIF('Resumo Mensal'!A:A,A27,'Resumo Mensal'!E:E),0)</f>
        <v/>
      </c>
      <c r="D27" s="7">
        <f>IFERROR(D26+B27,0)</f>
        <v/>
      </c>
    </row>
    <row r="28" ht="20" customHeight="1">
      <c r="A28" s="11" t="inlineStr">
        <is>
          <t>03/2026</t>
        </is>
      </c>
      <c r="B28" s="12">
        <f>IFERROR(SUMIF('Resumo Mensal'!A:A,A28,'Resumo Mensal'!E:E),0)</f>
        <v/>
      </c>
      <c r="D28" s="12">
        <f>IFERROR(D27+B28,0)</f>
        <v/>
      </c>
    </row>
    <row r="29" ht="20" customHeight="1">
      <c r="A29" s="4" t="inlineStr">
        <is>
          <t>04/2026</t>
        </is>
      </c>
      <c r="B29" s="7">
        <f>IFERROR(SUMIF('Resumo Mensal'!A:A,A29,'Resumo Mensal'!E:E),0)</f>
        <v/>
      </c>
      <c r="D29" s="7">
        <f>IFERROR(D28+B29,0)</f>
        <v/>
      </c>
    </row>
    <row r="30" ht="20" customHeight="1">
      <c r="A30" s="11" t="inlineStr">
        <is>
          <t>05/2026</t>
        </is>
      </c>
      <c r="B30" s="12">
        <f>IFERROR(SUMIF('Resumo Mensal'!A:A,A30,'Resumo Mensal'!E:E),0)</f>
        <v/>
      </c>
      <c r="D30" s="12">
        <f>IFERROR(D29+B30,0)</f>
        <v/>
      </c>
    </row>
    <row r="31" ht="20" customHeight="1">
      <c r="A31" s="4" t="inlineStr">
        <is>
          <t>06/2026</t>
        </is>
      </c>
      <c r="B31" s="7">
        <f>IFERROR(SUMIF('Resumo Mensal'!A:A,A31,'Resumo Mensal'!E:E),0)</f>
        <v/>
      </c>
      <c r="D31" s="7">
        <f>IFERROR(D30+B31,0)</f>
        <v/>
      </c>
    </row>
    <row r="32" ht="20" customHeight="1">
      <c r="A32" s="11" t="inlineStr">
        <is>
          <t>07/2026</t>
        </is>
      </c>
      <c r="B32" s="12">
        <f>IFERROR(SUMIF('Resumo Mensal'!A:A,A32,'Resumo Mensal'!E:E),0)</f>
        <v/>
      </c>
      <c r="D32" s="12">
        <f>IFERROR(D31+B32,0)</f>
        <v/>
      </c>
    </row>
  </sheetData>
  <mergeCells count="2">
    <mergeCell ref="A1:J1"/>
    <mergeCell ref="A23:J23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44"/>
  <sheetViews>
    <sheetView workbookViewId="0">
      <selection activeCell="A1" sqref="A1"/>
    </sheetView>
  </sheetViews>
  <sheetFormatPr baseColWidth="8" defaultRowHeight="15"/>
  <cols>
    <col width="24" customWidth="1" min="1" max="1"/>
    <col width="70" customWidth="1" min="2" max="2"/>
  </cols>
  <sheetData>
    <row r="1" ht="36" customHeight="1">
      <c r="A1" s="1" t="inlineStr">
        <is>
          <t>GUIA DE USO — PLANILHA TRADER P&amp;L 2026</t>
        </is>
      </c>
    </row>
    <row r="2" ht="24" customHeight="1">
      <c r="A2" s="27" t="inlineStr">
        <is>
          <t>ABA: MOVIMENTOS</t>
        </is>
      </c>
      <c r="B2" s="28" t="inlineStr"/>
    </row>
    <row r="3" ht="20" customHeight="1">
      <c r="A3" s="10" t="inlineStr">
        <is>
          <t>Data</t>
        </is>
      </c>
      <c r="B3" s="29" t="inlineStr">
        <is>
          <t>Insira a data da operação no formato DD/MM/AAAA (ex.: 02/01/2026).</t>
        </is>
      </c>
    </row>
    <row r="4" ht="20" customHeight="1">
      <c r="A4" s="14" t="inlineStr">
        <is>
          <t>Mês</t>
        </is>
      </c>
      <c r="B4" s="30" t="inlineStr">
        <is>
          <t>Calculado automaticamente pela fórmula TEXT(Data,"mm/yyyy"). Não edite.</t>
        </is>
      </c>
    </row>
    <row r="5" ht="20" customHeight="1">
      <c r="A5" s="10" t="inlineStr">
        <is>
          <t>Ativo</t>
        </is>
      </c>
      <c r="B5" s="29" t="inlineStr">
        <is>
          <t>Código do ativo negociado (ex.: PETR4, WINJ26, WDOJ26, BTCBRL).</t>
        </is>
      </c>
    </row>
    <row r="6" ht="20" customHeight="1">
      <c r="A6" s="14" t="inlineStr">
        <is>
          <t>Tipo</t>
        </is>
      </c>
      <c r="B6" s="30" t="inlineStr">
        <is>
          <t>Informe 'Compra' ou 'Venda' conforme a direção da operação.</t>
        </is>
      </c>
    </row>
    <row r="7" ht="20" customHeight="1">
      <c r="A7" s="10" t="inlineStr">
        <is>
          <t>Quantidade</t>
        </is>
      </c>
      <c r="B7" s="29" t="inlineStr">
        <is>
          <t>Número de contratos ou ações negociadas.</t>
        </is>
      </c>
    </row>
    <row r="8" ht="20" customHeight="1">
      <c r="A8" s="14" t="inlineStr">
        <is>
          <t>Preço Entrada</t>
        </is>
      </c>
      <c r="B8" s="30" t="inlineStr">
        <is>
          <t>Preço de abertura da posição em R$.</t>
        </is>
      </c>
    </row>
    <row r="9" ht="20" customHeight="1">
      <c r="A9" s="10" t="inlineStr">
        <is>
          <t>Preço Saída</t>
        </is>
      </c>
      <c r="B9" s="29" t="inlineStr">
        <is>
          <t>Preço de fechamento da posição em R$.</t>
        </is>
      </c>
    </row>
    <row r="10" ht="20" customHeight="1">
      <c r="A10" s="14" t="inlineStr">
        <is>
          <t>Resultado Bruto (R$)</t>
        </is>
      </c>
      <c r="B10" s="30" t="inlineStr">
        <is>
          <t>Calculado: (Preço Saída - Preço Entrada) × Quantidade. Automático.</t>
        </is>
      </c>
    </row>
    <row r="11" ht="20" customHeight="1">
      <c r="A11" s="10" t="inlineStr">
        <is>
          <t>Custos (R$)</t>
        </is>
      </c>
      <c r="B11" s="29" t="inlineStr">
        <is>
          <t>Insira corretagem, emolumentos e taxas da operação em R$.</t>
        </is>
      </c>
    </row>
    <row r="12" ht="20" customHeight="1">
      <c r="A12" s="14" t="inlineStr">
        <is>
          <t>Resultado Líquido (R$)</t>
        </is>
      </c>
      <c r="B12" s="30" t="inlineStr">
        <is>
          <t>Resultado Bruto menos Custos. Calculado automaticamente.</t>
        </is>
      </c>
    </row>
    <row r="13" ht="20" customHeight="1">
      <c r="A13" s="10" t="inlineStr">
        <is>
          <t>Retorno %</t>
        </is>
      </c>
      <c r="B13" s="29" t="inlineStr">
        <is>
          <t>Resultado Líquido dividido pelo valor investido (Entrada × Qtd). Automático.</t>
        </is>
      </c>
    </row>
    <row r="14" ht="20" customHeight="1">
      <c r="A14" s="14" t="inlineStr">
        <is>
          <t>Status</t>
        </is>
      </c>
      <c r="B14" s="30" t="inlineStr">
        <is>
          <t>Preenchido automaticamente: 'Positivo' se lucro, 'Negativo' se prejuízo.</t>
        </is>
      </c>
    </row>
    <row r="15" ht="20" customHeight="1">
      <c r="A15" s="10" t="inlineStr">
        <is>
          <t>Observação</t>
        </is>
      </c>
      <c r="B15" s="29" t="inlineStr">
        <is>
          <t>Campo livre para registrar operador, cidade, estratégia ou notas.</t>
        </is>
      </c>
    </row>
    <row r="16" ht="20" customHeight="1">
      <c r="A16" s="14" t="inlineStr"/>
      <c r="B16" s="30" t="inlineStr"/>
    </row>
    <row r="17" ht="24" customHeight="1">
      <c r="A17" s="27" t="inlineStr">
        <is>
          <t>ABA: RESUMO MENSAL</t>
        </is>
      </c>
      <c r="B17" s="28" t="inlineStr"/>
    </row>
    <row r="18" ht="20" customHeight="1">
      <c r="A18" s="14" t="inlineStr">
        <is>
          <t>Mês</t>
        </is>
      </c>
      <c r="B18" s="30" t="inlineStr">
        <is>
          <t>Mês de referência no formato mm/yyyy (ex.: 01/2026, 02/2026).</t>
        </is>
      </c>
    </row>
    <row r="19" ht="20" customHeight="1">
      <c r="A19" s="10" t="inlineStr">
        <is>
          <t>Qtde Operações</t>
        </is>
      </c>
      <c r="B19" s="29" t="inlineStr">
        <is>
          <t>Total de operações do mês via COUNTIF na aba Movimentos.</t>
        </is>
      </c>
    </row>
    <row r="20" ht="20" customHeight="1">
      <c r="A20" s="14" t="inlineStr">
        <is>
          <t>Operações Positivas</t>
        </is>
      </c>
      <c r="B20" s="30" t="inlineStr">
        <is>
          <t>Quantidade de trades com resultado positivo no mês.</t>
        </is>
      </c>
    </row>
    <row r="21" ht="20" customHeight="1">
      <c r="A21" s="10" t="inlineStr">
        <is>
          <t>Operações Negativas</t>
        </is>
      </c>
      <c r="B21" s="29" t="inlineStr">
        <is>
          <t>Quantidade de trades com resultado negativo no mês.</t>
        </is>
      </c>
    </row>
    <row r="22" ht="20" customHeight="1">
      <c r="A22" s="14" t="inlineStr">
        <is>
          <t>P&amp;L Líquido (R$)</t>
        </is>
      </c>
      <c r="B22" s="30" t="inlineStr">
        <is>
          <t>Soma dos resultados líquidos do mês. Positivo = mês lucrativo.</t>
        </is>
      </c>
    </row>
    <row r="23" ht="20" customHeight="1">
      <c r="A23" s="10" t="inlineStr">
        <is>
          <t>P&amp;L Bruto (R$)</t>
        </is>
      </c>
      <c r="B23" s="29" t="inlineStr">
        <is>
          <t>Soma dos resultados brutos antes dos custos.</t>
        </is>
      </c>
    </row>
    <row r="24" ht="20" customHeight="1">
      <c r="A24" s="14" t="inlineStr">
        <is>
          <t>Custos Totais (R$)</t>
        </is>
      </c>
      <c r="B24" s="30" t="inlineStr">
        <is>
          <t>Total de custos e taxas debitados no mês.</t>
        </is>
      </c>
    </row>
    <row r="25" ht="20" customHeight="1">
      <c r="A25" s="10" t="inlineStr">
        <is>
          <t>Retorno Médio %</t>
        </is>
      </c>
      <c r="B25" s="29" t="inlineStr">
        <is>
          <t>Média do retorno percentual das operações do mês.</t>
        </is>
      </c>
    </row>
    <row r="26" ht="20" customHeight="1">
      <c r="A26" s="14" t="inlineStr">
        <is>
          <t>Taxa de Acerto %</t>
        </is>
      </c>
      <c r="B26" s="30" t="inlineStr">
        <is>
          <t>Proporção de operações positivas sobre o total do mês.</t>
        </is>
      </c>
    </row>
    <row r="27" ht="20" customHeight="1">
      <c r="A27" s="10" t="inlineStr">
        <is>
          <t>Melhor Ativo / Pior Ativo</t>
        </is>
      </c>
      <c r="B27" s="29" t="inlineStr">
        <is>
          <t>Ativos de melhor e pior desempenho do mês (referência manual).</t>
        </is>
      </c>
    </row>
    <row r="28" ht="20" customHeight="1">
      <c r="A28" s="14" t="inlineStr"/>
      <c r="B28" s="30" t="inlineStr"/>
    </row>
    <row r="29" ht="24" customHeight="1">
      <c r="A29" s="27" t="inlineStr">
        <is>
          <t>ABA: DASHBOARD</t>
        </is>
      </c>
      <c r="B29" s="28" t="inlineStr"/>
    </row>
    <row r="30" ht="20" customHeight="1">
      <c r="A30" s="14" t="inlineStr">
        <is>
          <t>P&amp;L Acumulado</t>
        </is>
      </c>
      <c r="B30" s="30" t="inlineStr">
        <is>
          <t>Soma de todos os resultados líquidos desde o início do registro.</t>
        </is>
      </c>
    </row>
    <row r="31" ht="20" customHeight="1">
      <c r="A31" s="10" t="inlineStr">
        <is>
          <t>Total de Operações</t>
        </is>
      </c>
      <c r="B31" s="29" t="inlineStr">
        <is>
          <t>Contagem total de operações lançadas na aba Movimentos.</t>
        </is>
      </c>
    </row>
    <row r="32" ht="20" customHeight="1">
      <c r="A32" s="14" t="inlineStr">
        <is>
          <t>Taxa de Acerto</t>
        </is>
      </c>
      <c r="B32" s="30" t="inlineStr">
        <is>
          <t>Porcentagem de operações positivas sobre o total geral.</t>
        </is>
      </c>
    </row>
    <row r="33" ht="20" customHeight="1">
      <c r="A33" s="10" t="inlineStr">
        <is>
          <t>Retorno Médio/Op.</t>
        </is>
      </c>
      <c r="B33" s="29" t="inlineStr">
        <is>
          <t>Média do retorno percentual de todas as operações registradas.</t>
        </is>
      </c>
    </row>
    <row r="34" ht="20" customHeight="1">
      <c r="A34" s="14" t="inlineStr">
        <is>
          <t>P&amp;L Mês Atual</t>
        </is>
      </c>
      <c r="B34" s="30" t="inlineStr">
        <is>
          <t>P&amp;L líquido do mês corrente calculado automaticamente pela data de hoje.</t>
        </is>
      </c>
    </row>
    <row r="35" ht="20" customHeight="1">
      <c r="A35" s="10" t="inlineStr">
        <is>
          <t>Melhor Mês</t>
        </is>
      </c>
      <c r="B35" s="29" t="inlineStr">
        <is>
          <t>Mês com maior P&amp;L líquido identificado pelo Resumo Mensal.</t>
        </is>
      </c>
    </row>
    <row r="36" ht="20" customHeight="1">
      <c r="A36" s="14" t="inlineStr">
        <is>
          <t>Gráfico de Barras</t>
        </is>
      </c>
      <c r="B36" s="30" t="inlineStr">
        <is>
          <t>Visualização do P&amp;L Líquido por mês para identificar tendências e drawdown.</t>
        </is>
      </c>
    </row>
    <row r="37" ht="20" customHeight="1">
      <c r="A37" s="10" t="inlineStr">
        <is>
          <t>Gráfico de Linha</t>
        </is>
      </c>
      <c r="B37" s="29" t="inlineStr">
        <is>
          <t>Evolução acumulada do P&amp;L ao longo dos meses registrados.</t>
        </is>
      </c>
    </row>
    <row r="38" ht="20" customHeight="1">
      <c r="A38" s="14" t="inlineStr"/>
      <c r="B38" s="30" t="inlineStr"/>
    </row>
    <row r="39" ht="24" customHeight="1">
      <c r="A39" s="27" t="inlineStr">
        <is>
          <t>DICAS GERAIS</t>
        </is>
      </c>
      <c r="B39" s="28" t="inlineStr"/>
    </row>
    <row r="40" ht="20" customHeight="1">
      <c r="A40" s="14" t="inlineStr">
        <is>
          <t>Atualização</t>
        </is>
      </c>
      <c r="B40" s="30" t="inlineStr">
        <is>
          <t>Adicione novas operações a partir da linha 13 da aba Movimentos.</t>
        </is>
      </c>
    </row>
    <row r="41" ht="20" customHeight="1">
      <c r="A41" s="10" t="inlineStr">
        <is>
          <t>Fórmulas</t>
        </is>
      </c>
      <c r="B41" s="29" t="inlineStr">
        <is>
          <t>Nunca edite as colunas calculadas (Mês, Result. Bruto, R. Líquido, Retorno, Status).</t>
        </is>
      </c>
    </row>
    <row r="42" ht="20" customHeight="1">
      <c r="A42" s="14" t="inlineStr">
        <is>
          <t>Custos</t>
        </is>
      </c>
      <c r="B42" s="30" t="inlineStr">
        <is>
          <t>Inclua todos os custos: corretagem, emolumentos, ISS e imposto de renda diferido.</t>
        </is>
      </c>
    </row>
    <row r="43" ht="20" customHeight="1">
      <c r="A43" s="10" t="inlineStr">
        <is>
          <t>Backup</t>
        </is>
      </c>
      <c r="B43" s="29" t="inlineStr">
        <is>
          <t>Salve uma cópia mensal com o nome da referência (ex.: PL_TraderJan2026.xlsx).</t>
        </is>
      </c>
    </row>
    <row r="44" ht="20" customHeight="1">
      <c r="A44" s="14" t="inlineStr">
        <is>
          <t>Moeda</t>
        </is>
      </c>
      <c r="B44" s="30" t="inlineStr">
        <is>
          <t>Todos os valores estão em Reais (R$). Não misture moedas sem ajuste.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2026-07-21T04:39:26Z</dcterms:created>
  <dcterms:modified xmlns:dcterms="http://purl.org/dc/terms/" xmlns:xsi="http://www.w3.org/2001/XMLSchema-instance" xsi:type="dcterms:W3CDTF">2026-07-21T04:39:26Z</dcterms:modified>
</cp:coreProperties>
</file>