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bimentos" sheetId="1" state="visible" r:id="rId1"/>
    <sheet xmlns:r="http://schemas.openxmlformats.org/officeDocument/2006/relationships" name="Cliente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'Recebimentos'!$A$4:$Q$14</definedName>
    <definedName name="_xlnm._FilterDatabase" localSheetId="1" hidden="1">'Clientes'!$A$4:$H$14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R$ #.##0,00"/>
    <numFmt numFmtId="167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color rgb="001F2937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165" fontId="4" fillId="3" borderId="1" pivotButton="0" quotePrefix="0" xfId="0"/>
    <xf numFmtId="0" fontId="4" fillId="3" borderId="1" pivotButton="0" quotePrefix="0" xfId="0"/>
    <xf numFmtId="0" fontId="4" fillId="4" borderId="1" applyAlignment="1" pivotButton="0" quotePrefix="0" xfId="0">
      <alignment horizontal="center" vertical="center" wrapText="1"/>
    </xf>
    <xf numFmtId="0" fontId="4" fillId="4" borderId="1" pivotButton="0" quotePrefix="0" xfId="0"/>
    <xf numFmtId="166" fontId="4" fillId="3" borderId="1" pivotButton="0" quotePrefix="0" xfId="0"/>
    <xf numFmtId="166" fontId="4" fillId="4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4" fillId="0" borderId="1" pivotButton="0" quotePrefix="0" xfId="0"/>
    <xf numFmtId="166" fontId="4" fillId="0" borderId="1" pivotButton="0" quotePrefix="0" xfId="0"/>
    <xf numFmtId="0" fontId="3" fillId="5" borderId="1" applyAlignment="1" pivotButton="0" quotePrefix="0" xfId="0">
      <alignment horizontal="center" vertical="center" wrapText="1"/>
    </xf>
    <xf numFmtId="166" fontId="4" fillId="4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" fontId="4" fillId="4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ill>
        <patternFill patternType="solid">
          <fgColor rgb="00FDE68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Recebido x Em aberto x Em atraso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'Resumo'!$D$4:$D$6</f>
            </numRef>
          </cat>
          <val>
            <numRef>
              <f>'Resumo'!$E$4:$E$6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Situação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3" customWidth="1" min="2" max="2"/>
    <col width="15" customWidth="1" min="3" max="3"/>
    <col width="16" customWidth="1" min="4" max="4"/>
    <col width="30" customWidth="1" min="5" max="5"/>
    <col width="18" customWidth="1" min="6" max="6"/>
    <col width="16" customWidth="1" min="7" max="7"/>
    <col width="38" customWidth="1" min="8" max="8"/>
    <col width="16" customWidth="1" min="9" max="9"/>
    <col width="13" customWidth="1" min="10" max="10"/>
    <col width="11" customWidth="1" min="11" max="11"/>
    <col width="13" customWidth="1" min="12" max="12"/>
    <col width="14" customWidth="1" min="13" max="13"/>
    <col width="14" customWidth="1" min="14" max="14"/>
    <col width="12" customWidth="1" min="15" max="15"/>
    <col width="12" customWidth="1" min="16" max="16"/>
    <col width="42" customWidth="1" min="17" max="17"/>
  </cols>
  <sheetData>
    <row r="1" ht="28" customHeight="1">
      <c r="A1" s="1" t="inlineStr">
        <is>
          <t>CONTROLE DE RECEBIMENTOS — CONTAS A RECEBER</t>
        </is>
      </c>
    </row>
    <row r="2">
      <c r="A2" s="2" t="inlineStr">
        <is>
          <t>Preencha as células em amarelo. As demais são calculadas automaticamente.</t>
        </is>
      </c>
    </row>
    <row r="4" ht="32" customHeight="1">
      <c r="A4" s="3" t="inlineStr">
        <is>
          <t>ID</t>
        </is>
      </c>
      <c r="B4" s="3" t="inlineStr">
        <is>
          <t>Data da venda</t>
        </is>
      </c>
      <c r="C4" s="3" t="inlineStr">
        <is>
          <t>Data de vencimento</t>
        </is>
      </c>
      <c r="D4" s="3" t="inlineStr">
        <is>
          <t>Data do recebimento</t>
        </is>
      </c>
      <c r="E4" s="3" t="inlineStr">
        <is>
          <t>Cliente</t>
        </is>
      </c>
      <c r="F4" s="3" t="inlineStr">
        <is>
          <t>CNPJ/CPF</t>
        </is>
      </c>
      <c r="G4" s="3" t="inlineStr">
        <is>
          <t>Cidade/UF</t>
        </is>
      </c>
      <c r="H4" s="3" t="inlineStr">
        <is>
          <t>Descrição</t>
        </is>
      </c>
      <c r="I4" s="3" t="inlineStr">
        <is>
          <t>Forma de recebimento</t>
        </is>
      </c>
      <c r="J4" s="3" t="inlineStr">
        <is>
          <t>Valor bruto</t>
        </is>
      </c>
      <c r="K4" s="3" t="inlineStr">
        <is>
          <t>Desconto</t>
        </is>
      </c>
      <c r="L4" s="3" t="inlineStr">
        <is>
          <t>Valor líquido</t>
        </is>
      </c>
      <c r="M4" s="3" t="inlineStr">
        <is>
          <t>Valor recebido</t>
        </is>
      </c>
      <c r="N4" s="3" t="inlineStr">
        <is>
          <t>Saldo em aberto</t>
        </is>
      </c>
      <c r="O4" s="3" t="inlineStr">
        <is>
          <t>Status</t>
        </is>
      </c>
      <c r="P4" s="3" t="inlineStr">
        <is>
          <t>Dias em atraso</t>
        </is>
      </c>
      <c r="Q4" s="3" t="inlineStr">
        <is>
          <t>Observações</t>
        </is>
      </c>
    </row>
    <row r="5">
      <c r="A5" s="4" t="n">
        <v>1</v>
      </c>
      <c r="B5" s="5" t="n">
        <v>46183</v>
      </c>
      <c r="C5" s="5" t="n">
        <v>46198</v>
      </c>
      <c r="D5" s="5" t="n">
        <v>46197</v>
      </c>
      <c r="E5" s="6" t="inlineStr">
        <is>
          <t>Mercado Boa Compra Ltda.</t>
        </is>
      </c>
      <c r="F5" s="7">
        <f>IFERROR(VLOOKUP(E5,Clientes!$B$5:$H$14,1,FALSE),"")</f>
        <v/>
      </c>
      <c r="G5" s="8">
        <f>IFERROR(VLOOKUP(E5,Clientes!$B$5:$H$14,2,FALSE)&amp;"/"&amp;VLOOKUP(E5,Clientes!$B$5:$H$14,3,FALSE),"")</f>
        <v/>
      </c>
      <c r="H5" s="6" t="inlineStr">
        <is>
          <t>Fornecimento de embalagens personalizadas</t>
        </is>
      </c>
      <c r="I5" s="4" t="inlineStr">
        <is>
          <t>Pix</t>
        </is>
      </c>
      <c r="J5" s="9" t="n">
        <v>3200</v>
      </c>
      <c r="K5" s="9" t="n">
        <v>100</v>
      </c>
      <c r="L5" s="10">
        <f>IFERROR(J5-K5,0)</f>
        <v/>
      </c>
      <c r="M5" s="9" t="n">
        <v>3100</v>
      </c>
      <c r="N5" s="10">
        <f>IFERROR(MAX(L5-M5,0),0)</f>
        <v/>
      </c>
      <c r="O5" s="7">
        <f>IF(N5=0,"Recebido",IF(TODAY()&gt;C5,"Em atraso","Em aberto"))</f>
        <v/>
      </c>
      <c r="P5" s="7">
        <f>IFERROR(IF(N5=0,0,MAX(TODAY()-C5,0)),0)</f>
        <v/>
      </c>
      <c r="Q5" s="6" t="inlineStr">
        <is>
          <t>Recebido via Pix, sem pendências.</t>
        </is>
      </c>
    </row>
    <row r="6">
      <c r="A6" s="4" t="n">
        <v>2</v>
      </c>
      <c r="B6" s="5" t="n">
        <v>46185</v>
      </c>
      <c r="C6" s="5" t="n">
        <v>46200</v>
      </c>
      <c r="D6" s="5" t="n">
        <v>46203</v>
      </c>
      <c r="E6" s="6" t="inlineStr">
        <is>
          <t>Clínica Vida Plena</t>
        </is>
      </c>
      <c r="F6" s="11">
        <f>IFERROR(VLOOKUP(E6,Clientes!$B$5:$H$14,1,FALSE),"")</f>
        <v/>
      </c>
      <c r="G6" s="12">
        <f>IFERROR(VLOOKUP(E6,Clientes!$B$5:$H$14,2,FALSE)&amp;"/"&amp;VLOOKUP(E6,Clientes!$B$5:$H$14,3,FALSE),"")</f>
        <v/>
      </c>
      <c r="H6" s="6" t="inlineStr">
        <is>
          <t>Manutenção de equipamentos de climatização</t>
        </is>
      </c>
      <c r="I6" s="4" t="inlineStr">
        <is>
          <t>Cartão</t>
        </is>
      </c>
      <c r="J6" s="9" t="n">
        <v>1850</v>
      </c>
      <c r="K6" s="9" t="n">
        <v>0</v>
      </c>
      <c r="L6" s="13">
        <f>IFERROR(J6-K6,0)</f>
        <v/>
      </c>
      <c r="M6" s="9" t="n">
        <v>1850</v>
      </c>
      <c r="N6" s="13">
        <f>IFERROR(MAX(L6-M6,0),0)</f>
        <v/>
      </c>
      <c r="O6" s="11">
        <f>IF(N6=0,"Recebido",IF(TODAY()&gt;C6,"Em atraso","Em aberto"))</f>
        <v/>
      </c>
      <c r="P6" s="11">
        <f>IFERROR(IF(N6=0,0,MAX(TODAY()-C6,0)),0)</f>
        <v/>
      </c>
      <c r="Q6" s="6" t="inlineStr">
        <is>
          <t>Recebido com 3 dias de atraso.</t>
        </is>
      </c>
    </row>
    <row r="7">
      <c r="A7" s="4" t="n">
        <v>3</v>
      </c>
      <c r="B7" s="5" t="n">
        <v>46188</v>
      </c>
      <c r="C7" s="5" t="n">
        <v>46203</v>
      </c>
      <c r="D7" s="5" t="n"/>
      <c r="E7" s="6" t="inlineStr">
        <is>
          <t>Oficina Norte Sul</t>
        </is>
      </c>
      <c r="F7" s="7">
        <f>IFERROR(VLOOKUP(E7,Clientes!$B$5:$H$14,1,FALSE),"")</f>
        <v/>
      </c>
      <c r="G7" s="8">
        <f>IFERROR(VLOOKUP(E7,Clientes!$B$5:$H$14,2,FALSE)&amp;"/"&amp;VLOOKUP(E7,Clientes!$B$5:$H$14,3,FALSE),"")</f>
        <v/>
      </c>
      <c r="H7" s="6" t="inlineStr">
        <is>
          <t>Peças e serviços de manutenção preventiva</t>
        </is>
      </c>
      <c r="I7" s="4" t="inlineStr">
        <is>
          <t>Boleto</t>
        </is>
      </c>
      <c r="J7" s="9" t="n">
        <v>2400</v>
      </c>
      <c r="K7" s="9" t="n">
        <v>150</v>
      </c>
      <c r="L7" s="10">
        <f>IFERROR(J7-K7,0)</f>
        <v/>
      </c>
      <c r="M7" s="9" t="n">
        <v>0</v>
      </c>
      <c r="N7" s="10">
        <f>IFERROR(MAX(L7-M7,0),0)</f>
        <v/>
      </c>
      <c r="O7" s="7">
        <f>IF(N7=0,"Recebido",IF(TODAY()&gt;C7,"Em atraso","Em aberto"))</f>
        <v/>
      </c>
      <c r="P7" s="7">
        <f>IFERROR(IF(N7=0,0,MAX(TODAY()-C7,0)),0)</f>
        <v/>
      </c>
      <c r="Q7" s="6" t="inlineStr">
        <is>
          <t>Aguardando pagamento do boleto.</t>
        </is>
      </c>
    </row>
    <row r="8">
      <c r="A8" s="4" t="n">
        <v>4</v>
      </c>
      <c r="B8" s="5" t="n">
        <v>46191</v>
      </c>
      <c r="C8" s="5" t="n">
        <v>46206</v>
      </c>
      <c r="D8" s="5" t="n">
        <v>46205</v>
      </c>
      <c r="E8" s="6" t="inlineStr">
        <is>
          <t>Restaurante Sabor Caseiro</t>
        </is>
      </c>
      <c r="F8" s="11">
        <f>IFERROR(VLOOKUP(E8,Clientes!$B$5:$H$14,1,FALSE),"")</f>
        <v/>
      </c>
      <c r="G8" s="12">
        <f>IFERROR(VLOOKUP(E8,Clientes!$B$5:$H$14,2,FALSE)&amp;"/"&amp;VLOOKUP(E8,Clientes!$B$5:$H$14,3,FALSE),"")</f>
        <v/>
      </c>
      <c r="H8" s="6" t="inlineStr">
        <is>
          <t>Consultoria em cardápio digital</t>
        </is>
      </c>
      <c r="I8" s="4" t="inlineStr">
        <is>
          <t>Transferência</t>
        </is>
      </c>
      <c r="J8" s="9" t="n">
        <v>4500</v>
      </c>
      <c r="K8" s="9" t="n">
        <v>300</v>
      </c>
      <c r="L8" s="13">
        <f>IFERROR(J8-K8,0)</f>
        <v/>
      </c>
      <c r="M8" s="9" t="n">
        <v>4200</v>
      </c>
      <c r="N8" s="13">
        <f>IFERROR(MAX(L8-M8,0),0)</f>
        <v/>
      </c>
      <c r="O8" s="11">
        <f>IF(N8=0,"Recebido",IF(TODAY()&gt;C8,"Em atraso","Em aberto"))</f>
        <v/>
      </c>
      <c r="P8" s="11">
        <f>IFERROR(IF(N8=0,0,MAX(TODAY()-C8,0)),0)</f>
        <v/>
      </c>
      <c r="Q8" s="6" t="inlineStr">
        <is>
          <t>Desconto por pagamento antecipado.</t>
        </is>
      </c>
    </row>
    <row r="9">
      <c r="A9" s="4" t="n">
        <v>5</v>
      </c>
      <c r="B9" s="5" t="n">
        <v>46195</v>
      </c>
      <c r="C9" s="5" t="n">
        <v>46210</v>
      </c>
      <c r="D9" s="5" t="n">
        <v>46210</v>
      </c>
      <c r="E9" s="6" t="inlineStr">
        <is>
          <t>Studio Criativo ME</t>
        </is>
      </c>
      <c r="F9" s="7">
        <f>IFERROR(VLOOKUP(E9,Clientes!$B$5:$H$14,1,FALSE),"")</f>
        <v/>
      </c>
      <c r="G9" s="8">
        <f>IFERROR(VLOOKUP(E9,Clientes!$B$5:$H$14,2,FALSE)&amp;"/"&amp;VLOOKUP(E9,Clientes!$B$5:$H$14,3,FALSE),"")</f>
        <v/>
      </c>
      <c r="H9" s="6" t="inlineStr">
        <is>
          <t>Design de identidade visual completa</t>
        </is>
      </c>
      <c r="I9" s="4" t="inlineStr">
        <is>
          <t>Pix</t>
        </is>
      </c>
      <c r="J9" s="9" t="n">
        <v>5600</v>
      </c>
      <c r="K9" s="9" t="n">
        <v>200</v>
      </c>
      <c r="L9" s="10">
        <f>IFERROR(J9-K9,0)</f>
        <v/>
      </c>
      <c r="M9" s="9" t="n">
        <v>5400</v>
      </c>
      <c r="N9" s="10">
        <f>IFERROR(MAX(L9-M9,0),0)</f>
        <v/>
      </c>
      <c r="O9" s="7">
        <f>IF(N9=0,"Recebido",IF(TODAY()&gt;C9,"Em atraso","Em aberto"))</f>
        <v/>
      </c>
      <c r="P9" s="7">
        <f>IFERROR(IF(N9=0,0,MAX(TODAY()-C9,0)),0)</f>
        <v/>
      </c>
      <c r="Q9" s="6" t="inlineStr">
        <is>
          <t>Projeto entregue e quitado.</t>
        </is>
      </c>
    </row>
    <row r="10">
      <c r="A10" s="4" t="n">
        <v>6</v>
      </c>
      <c r="B10" s="5" t="n">
        <v>46198</v>
      </c>
      <c r="C10" s="5" t="n">
        <v>46213</v>
      </c>
      <c r="D10" s="5" t="n"/>
      <c r="E10" s="6" t="inlineStr">
        <is>
          <t>Padaria Trigo de Ouro</t>
        </is>
      </c>
      <c r="F10" s="11">
        <f>IFERROR(VLOOKUP(E10,Clientes!$B$5:$H$14,1,FALSE),"")</f>
        <v/>
      </c>
      <c r="G10" s="12">
        <f>IFERROR(VLOOKUP(E10,Clientes!$B$5:$H$14,2,FALSE)&amp;"/"&amp;VLOOKUP(E10,Clientes!$B$5:$H$14,3,FALSE),"")</f>
        <v/>
      </c>
      <c r="H10" s="6" t="inlineStr">
        <is>
          <t>Uniformes personalizados para equipe</t>
        </is>
      </c>
      <c r="I10" s="4" t="inlineStr">
        <is>
          <t>Dinheiro</t>
        </is>
      </c>
      <c r="J10" s="9" t="n">
        <v>980</v>
      </c>
      <c r="K10" s="9" t="n">
        <v>0</v>
      </c>
      <c r="L10" s="13">
        <f>IFERROR(J10-K10,0)</f>
        <v/>
      </c>
      <c r="M10" s="9" t="n">
        <v>0</v>
      </c>
      <c r="N10" s="13">
        <f>IFERROR(MAX(L10-M10,0),0)</f>
        <v/>
      </c>
      <c r="O10" s="11">
        <f>IF(N10=0,"Recebido",IF(TODAY()&gt;C10,"Em atraso","Em aberto"))</f>
        <v/>
      </c>
      <c r="P10" s="11">
        <f>IFERROR(IF(N10=0,0,MAX(TODAY()-C10,0)),0)</f>
        <v/>
      </c>
      <c r="Q10" s="6" t="inlineStr">
        <is>
          <t>Cliente prometeu pagamento na semana.</t>
        </is>
      </c>
    </row>
    <row r="11">
      <c r="A11" s="4" t="n">
        <v>7</v>
      </c>
      <c r="B11" s="5" t="n">
        <v>46201</v>
      </c>
      <c r="C11" s="5" t="n">
        <v>46216</v>
      </c>
      <c r="D11" s="5" t="n"/>
      <c r="E11" s="6" t="inlineStr">
        <is>
          <t>Farmácia Central Popular</t>
        </is>
      </c>
      <c r="F11" s="7">
        <f>IFERROR(VLOOKUP(E11,Clientes!$B$5:$H$14,1,FALSE),"")</f>
        <v/>
      </c>
      <c r="G11" s="8">
        <f>IFERROR(VLOOKUP(E11,Clientes!$B$5:$H$14,2,FALSE)&amp;"/"&amp;VLOOKUP(E11,Clientes!$B$5:$H$14,3,FALSE),"")</f>
        <v/>
      </c>
      <c r="H11" s="6" t="inlineStr">
        <is>
          <t>Sistema de gestão de estoque (mensalidade)</t>
        </is>
      </c>
      <c r="I11" s="4" t="inlineStr">
        <is>
          <t>Boleto</t>
        </is>
      </c>
      <c r="J11" s="9" t="n">
        <v>8900</v>
      </c>
      <c r="K11" s="9" t="n">
        <v>0</v>
      </c>
      <c r="L11" s="10">
        <f>IFERROR(J11-K11,0)</f>
        <v/>
      </c>
      <c r="M11" s="9" t="n">
        <v>0</v>
      </c>
      <c r="N11" s="10">
        <f>IFERROR(MAX(L11-M11,0),0)</f>
        <v/>
      </c>
      <c r="O11" s="7">
        <f>IF(N11=0,"Recebido",IF(TODAY()&gt;C11,"Em atraso","Em aberto"))</f>
        <v/>
      </c>
      <c r="P11" s="7">
        <f>IFERROR(IF(N11=0,0,MAX(TODAY()-C11,0)),0)</f>
        <v/>
      </c>
      <c r="Q11" s="6" t="inlineStr">
        <is>
          <t>Título de maior valor, priorizar cobrança.</t>
        </is>
      </c>
    </row>
    <row r="12">
      <c r="A12" s="4" t="n">
        <v>8</v>
      </c>
      <c r="B12" s="5" t="n">
        <v>46205</v>
      </c>
      <c r="C12" s="5" t="n">
        <v>46220</v>
      </c>
      <c r="D12" s="5" t="n">
        <v>46220</v>
      </c>
      <c r="E12" s="6" t="inlineStr">
        <is>
          <t>Pet Shop Amigo Fiel</t>
        </is>
      </c>
      <c r="F12" s="11">
        <f>IFERROR(VLOOKUP(E12,Clientes!$B$5:$H$14,1,FALSE),"")</f>
        <v/>
      </c>
      <c r="G12" s="12">
        <f>IFERROR(VLOOKUP(E12,Clientes!$B$5:$H$14,2,FALSE)&amp;"/"&amp;VLOOKUP(E12,Clientes!$B$5:$H$14,3,FALSE),"")</f>
        <v/>
      </c>
      <c r="H12" s="6" t="inlineStr">
        <is>
          <t>Campanha de marketing digital</t>
        </is>
      </c>
      <c r="I12" s="4" t="inlineStr">
        <is>
          <t>Cartão</t>
        </is>
      </c>
      <c r="J12" s="9" t="n">
        <v>1750</v>
      </c>
      <c r="K12" s="9" t="n">
        <v>50</v>
      </c>
      <c r="L12" s="13">
        <f>IFERROR(J12-K12,0)</f>
        <v/>
      </c>
      <c r="M12" s="9" t="n">
        <v>1700</v>
      </c>
      <c r="N12" s="13">
        <f>IFERROR(MAX(L12-M12,0),0)</f>
        <v/>
      </c>
      <c r="O12" s="11">
        <f>IF(N12=0,"Recebido",IF(TODAY()&gt;C12,"Em atraso","Em aberto"))</f>
        <v/>
      </c>
      <c r="P12" s="11">
        <f>IFERROR(IF(N12=0,0,MAX(TODAY()-C12,0)),0)</f>
        <v/>
      </c>
      <c r="Q12" s="6" t="inlineStr">
        <is>
          <t>Recebido no vencimento.</t>
        </is>
      </c>
    </row>
    <row r="13">
      <c r="A13" s="4" t="n">
        <v>9</v>
      </c>
      <c r="B13" s="5" t="n">
        <v>46211</v>
      </c>
      <c r="C13" s="5" t="n">
        <v>46226</v>
      </c>
      <c r="D13" s="5" t="n"/>
      <c r="E13" s="6" t="inlineStr">
        <is>
          <t>Academia Corpo e Mente</t>
        </is>
      </c>
      <c r="F13" s="7">
        <f>IFERROR(VLOOKUP(E13,Clientes!$B$5:$H$14,1,FALSE),"")</f>
        <v/>
      </c>
      <c r="G13" s="8">
        <f>IFERROR(VLOOKUP(E13,Clientes!$B$5:$H$14,2,FALSE)&amp;"/"&amp;VLOOKUP(E13,Clientes!$B$5:$H$14,3,FALSE),"")</f>
        <v/>
      </c>
      <c r="H13" s="6" t="inlineStr">
        <is>
          <t>Renovação de licenças de software</t>
        </is>
      </c>
      <c r="I13" s="4" t="inlineStr">
        <is>
          <t>Transferência</t>
        </is>
      </c>
      <c r="J13" s="9" t="n">
        <v>2600</v>
      </c>
      <c r="K13" s="9" t="n">
        <v>100</v>
      </c>
      <c r="L13" s="10">
        <f>IFERROR(J13-K13,0)</f>
        <v/>
      </c>
      <c r="M13" s="9" t="n">
        <v>0</v>
      </c>
      <c r="N13" s="10">
        <f>IFERROR(MAX(L13-M13,0),0)</f>
        <v/>
      </c>
      <c r="O13" s="7">
        <f>IF(N13=0,"Recebido",IF(TODAY()&gt;C13,"Em atraso","Em aberto"))</f>
        <v/>
      </c>
      <c r="P13" s="7">
        <f>IFERROR(IF(N13=0,0,MAX(TODAY()-C13,0)),0)</f>
        <v/>
      </c>
      <c r="Q13" s="6" t="inlineStr">
        <is>
          <t>Em aberto, dentro do prazo.</t>
        </is>
      </c>
    </row>
    <row r="14">
      <c r="A14" s="4" t="n">
        <v>10</v>
      </c>
      <c r="B14" s="5" t="n">
        <v>46218</v>
      </c>
      <c r="C14" s="5" t="n">
        <v>46248</v>
      </c>
      <c r="D14" s="5" t="n"/>
      <c r="E14" s="6" t="inlineStr">
        <is>
          <t>Livraria Saber Mais</t>
        </is>
      </c>
      <c r="F14" s="11">
        <f>IFERROR(VLOOKUP(E14,Clientes!$B$5:$H$14,1,FALSE),"")</f>
        <v/>
      </c>
      <c r="G14" s="12">
        <f>IFERROR(VLOOKUP(E14,Clientes!$B$5:$H$14,2,FALSE)&amp;"/"&amp;VLOOKUP(E14,Clientes!$B$5:$H$14,3,FALSE),"")</f>
        <v/>
      </c>
      <c r="H14" s="6" t="inlineStr">
        <is>
          <t>E-commerce com integração de pagamentos</t>
        </is>
      </c>
      <c r="I14" s="4" t="inlineStr">
        <is>
          <t>Pix</t>
        </is>
      </c>
      <c r="J14" s="9" t="n">
        <v>450</v>
      </c>
      <c r="K14" s="9" t="n">
        <v>0</v>
      </c>
      <c r="L14" s="13">
        <f>IFERROR(J14-K14,0)</f>
        <v/>
      </c>
      <c r="M14" s="9" t="n">
        <v>0</v>
      </c>
      <c r="N14" s="13">
        <f>IFERROR(MAX(L14-M14,0),0)</f>
        <v/>
      </c>
      <c r="O14" s="11">
        <f>IF(N14=0,"Recebido",IF(TODAY()&gt;C14,"Em atraso","Em aberto"))</f>
        <v/>
      </c>
      <c r="P14" s="11">
        <f>IFERROR(IF(N14=0,0,MAX(TODAY()-C14,0)),0)</f>
        <v/>
      </c>
      <c r="Q14" s="6" t="inlineStr">
        <is>
          <t>Vencimento em agosto, sem urgência.</t>
        </is>
      </c>
    </row>
  </sheetData>
  <autoFilter ref="A4:Q14"/>
  <mergeCells count="2">
    <mergeCell ref="A1:Q1"/>
    <mergeCell ref="A2:Q2"/>
  </mergeCells>
  <conditionalFormatting sqref="O5:O200">
    <cfRule type="expression" priority="1" dxfId="0" stopIfTrue="1">
      <formula>O5="Recebido"</formula>
    </cfRule>
    <cfRule type="expression" priority="2" dxfId="1" stopIfTrue="1">
      <formula>O5="Em atraso"</formula>
    </cfRule>
    <cfRule type="expression" priority="3" dxfId="2" stopIfTrue="1">
      <formula>O5="Em aberto"</formula>
    </cfRule>
  </conditionalFormatting>
  <dataValidations count="1">
    <dataValidation sqref="I5:I200" showErrorMessage="1" showInputMessage="1" allowBlank="1" type="list">
      <formula1>"Pix,Boleto,Cartão,Transferência,Dinheiro,Outro"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30" customWidth="1" min="2" max="2"/>
    <col width="18" customWidth="1" min="3" max="3"/>
    <col width="6" customWidth="1" min="4" max="4"/>
    <col width="24" customWidth="1" min="5" max="5"/>
    <col width="20" customWidth="1" min="6" max="6"/>
    <col width="18" customWidth="1" min="7" max="7"/>
    <col width="16" customWidth="1" min="8" max="8"/>
  </cols>
  <sheetData>
    <row r="1" ht="26" customHeight="1">
      <c r="A1" s="1" t="inlineStr">
        <is>
          <t>CADASTRO DE CLIENTES</t>
        </is>
      </c>
    </row>
    <row r="4">
      <c r="A4" s="3" t="inlineStr">
        <is>
          <t>CNPJ/CPF</t>
        </is>
      </c>
      <c r="B4" s="3" t="inlineStr">
        <is>
          <t>Cliente</t>
        </is>
      </c>
      <c r="C4" s="3" t="inlineStr">
        <is>
          <t>Cidade</t>
        </is>
      </c>
      <c r="D4" s="3" t="inlineStr">
        <is>
          <t>UF</t>
        </is>
      </c>
      <c r="E4" s="3" t="inlineStr">
        <is>
          <t>Segmento</t>
        </is>
      </c>
      <c r="F4" s="3" t="inlineStr">
        <is>
          <t>Condição de pagamento</t>
        </is>
      </c>
      <c r="G4" s="3" t="inlineStr">
        <is>
          <t>Responsável</t>
        </is>
      </c>
      <c r="H4" s="3" t="inlineStr">
        <is>
          <t>Contato</t>
        </is>
      </c>
    </row>
    <row r="5">
      <c r="A5" s="6" t="inlineStr">
        <is>
          <t>12.345.678/0001-90</t>
        </is>
      </c>
      <c r="B5" s="8" t="inlineStr">
        <is>
          <t>Mercado Boa Compra Ltda.</t>
        </is>
      </c>
      <c r="C5" s="8" t="inlineStr">
        <is>
          <t>São Paulo</t>
        </is>
      </c>
      <c r="D5" s="8" t="inlineStr">
        <is>
          <t>SP</t>
        </is>
      </c>
      <c r="E5" s="8" t="inlineStr">
        <is>
          <t>Varejo alimentar</t>
        </is>
      </c>
      <c r="F5" s="8" t="inlineStr">
        <is>
          <t>15 dias</t>
        </is>
      </c>
      <c r="G5" s="8" t="inlineStr">
        <is>
          <t>João Silva</t>
        </is>
      </c>
      <c r="H5" s="8" t="inlineStr">
        <is>
          <t>(11) 98765-4321</t>
        </is>
      </c>
    </row>
    <row r="6">
      <c r="A6" s="6" t="inlineStr">
        <is>
          <t>23.456.789/0001-81</t>
        </is>
      </c>
      <c r="B6" s="12" t="inlineStr">
        <is>
          <t>Clínica Vida Plena</t>
        </is>
      </c>
      <c r="C6" s="12" t="inlineStr">
        <is>
          <t>Campinas</t>
        </is>
      </c>
      <c r="D6" s="12" t="inlineStr">
        <is>
          <t>SP</t>
        </is>
      </c>
      <c r="E6" s="12" t="inlineStr">
        <is>
          <t>Saúde</t>
        </is>
      </c>
      <c r="F6" s="12" t="inlineStr">
        <is>
          <t>15 dias</t>
        </is>
      </c>
      <c r="G6" s="12" t="inlineStr">
        <is>
          <t>Maria Souza</t>
        </is>
      </c>
      <c r="H6" s="12" t="inlineStr">
        <is>
          <t>(19) 97654-3210</t>
        </is>
      </c>
    </row>
    <row r="7">
      <c r="A7" s="6" t="inlineStr">
        <is>
          <t>34.567.890/0001-72</t>
        </is>
      </c>
      <c r="B7" s="8" t="inlineStr">
        <is>
          <t>Oficina Norte Sul</t>
        </is>
      </c>
      <c r="C7" s="8" t="inlineStr">
        <is>
          <t>Belo Horizonte</t>
        </is>
      </c>
      <c r="D7" s="8" t="inlineStr">
        <is>
          <t>MG</t>
        </is>
      </c>
      <c r="E7" s="8" t="inlineStr">
        <is>
          <t>Serviços automotivos</t>
        </is>
      </c>
      <c r="F7" s="8" t="inlineStr">
        <is>
          <t>15 dias</t>
        </is>
      </c>
      <c r="G7" s="8" t="inlineStr">
        <is>
          <t>Pedro Almeida</t>
        </is>
      </c>
      <c r="H7" s="8" t="inlineStr">
        <is>
          <t>(31) 96543-2109</t>
        </is>
      </c>
    </row>
    <row r="8">
      <c r="A8" s="6" t="inlineStr">
        <is>
          <t>45.678.901/0001-63</t>
        </is>
      </c>
      <c r="B8" s="12" t="inlineStr">
        <is>
          <t>Restaurante Sabor Caseiro</t>
        </is>
      </c>
      <c r="C8" s="12" t="inlineStr">
        <is>
          <t>Curitiba</t>
        </is>
      </c>
      <c r="D8" s="12" t="inlineStr">
        <is>
          <t>PR</t>
        </is>
      </c>
      <c r="E8" s="12" t="inlineStr">
        <is>
          <t>Alimentação</t>
        </is>
      </c>
      <c r="F8" s="12" t="inlineStr">
        <is>
          <t>15 dias</t>
        </is>
      </c>
      <c r="G8" s="12" t="inlineStr">
        <is>
          <t>Ana Costa</t>
        </is>
      </c>
      <c r="H8" s="12" t="inlineStr">
        <is>
          <t>(41) 95432-1098</t>
        </is>
      </c>
    </row>
    <row r="9">
      <c r="A9" s="6" t="inlineStr">
        <is>
          <t>123.456.789-00</t>
        </is>
      </c>
      <c r="B9" s="8" t="inlineStr">
        <is>
          <t>Studio Criativo ME</t>
        </is>
      </c>
      <c r="C9" s="8" t="inlineStr">
        <is>
          <t>São Paulo</t>
        </is>
      </c>
      <c r="D9" s="8" t="inlineStr">
        <is>
          <t>SP</t>
        </is>
      </c>
      <c r="E9" s="8" t="inlineStr">
        <is>
          <t>Design e publicidade</t>
        </is>
      </c>
      <c r="F9" s="8" t="inlineStr">
        <is>
          <t>15 dias</t>
        </is>
      </c>
      <c r="G9" s="8" t="inlineStr">
        <is>
          <t>Carla Mendes</t>
        </is>
      </c>
      <c r="H9" s="8" t="inlineStr">
        <is>
          <t>(11) 94321-0987</t>
        </is>
      </c>
    </row>
    <row r="10">
      <c r="A10" s="6" t="inlineStr">
        <is>
          <t>56.789.012/0001-54</t>
        </is>
      </c>
      <c r="B10" s="12" t="inlineStr">
        <is>
          <t>Padaria Trigo de Ouro</t>
        </is>
      </c>
      <c r="C10" s="12" t="inlineStr">
        <is>
          <t>Recife</t>
        </is>
      </c>
      <c r="D10" s="12" t="inlineStr">
        <is>
          <t>PE</t>
        </is>
      </c>
      <c r="E10" s="12" t="inlineStr">
        <is>
          <t>Panificação</t>
        </is>
      </c>
      <c r="F10" s="12" t="inlineStr">
        <is>
          <t>15 dias</t>
        </is>
      </c>
      <c r="G10" s="12" t="inlineStr">
        <is>
          <t>Lucas Ferreira</t>
        </is>
      </c>
      <c r="H10" s="12" t="inlineStr">
        <is>
          <t>(81) 93210-9876</t>
        </is>
      </c>
    </row>
    <row r="11">
      <c r="A11" s="6" t="inlineStr">
        <is>
          <t>67.890.123/0001-45</t>
        </is>
      </c>
      <c r="B11" s="8" t="inlineStr">
        <is>
          <t>Farmácia Central Popular</t>
        </is>
      </c>
      <c r="C11" s="8" t="inlineStr">
        <is>
          <t>Salvador</t>
        </is>
      </c>
      <c r="D11" s="8" t="inlineStr">
        <is>
          <t>BA</t>
        </is>
      </c>
      <c r="E11" s="8" t="inlineStr">
        <is>
          <t>Farmácia de varejo</t>
        </is>
      </c>
      <c r="F11" s="8" t="inlineStr">
        <is>
          <t>15 dias</t>
        </is>
      </c>
      <c r="G11" s="8" t="inlineStr">
        <is>
          <t>Juliana Rocha</t>
        </is>
      </c>
      <c r="H11" s="8" t="inlineStr">
        <is>
          <t>(71) 92109-8765</t>
        </is>
      </c>
    </row>
    <row r="12">
      <c r="A12" s="6" t="inlineStr">
        <is>
          <t>78.901.234/0001-36</t>
        </is>
      </c>
      <c r="B12" s="12" t="inlineStr">
        <is>
          <t>Pet Shop Amigo Fiel</t>
        </is>
      </c>
      <c r="C12" s="12" t="inlineStr">
        <is>
          <t>Goiânia</t>
        </is>
      </c>
      <c r="D12" s="12" t="inlineStr">
        <is>
          <t>GO</t>
        </is>
      </c>
      <c r="E12" s="12" t="inlineStr">
        <is>
          <t>Pet shop</t>
        </is>
      </c>
      <c r="F12" s="12" t="inlineStr">
        <is>
          <t>15 dias</t>
        </is>
      </c>
      <c r="G12" s="12" t="inlineStr">
        <is>
          <t>Rafael Lima</t>
        </is>
      </c>
      <c r="H12" s="12" t="inlineStr">
        <is>
          <t>(62) 91098-7654</t>
        </is>
      </c>
    </row>
    <row r="13">
      <c r="A13" s="6" t="inlineStr">
        <is>
          <t>89.012.345/0001-27</t>
        </is>
      </c>
      <c r="B13" s="8" t="inlineStr">
        <is>
          <t>Academia Corpo e Mente</t>
        </is>
      </c>
      <c r="C13" s="8" t="inlineStr">
        <is>
          <t>Campinas</t>
        </is>
      </c>
      <c r="D13" s="8" t="inlineStr">
        <is>
          <t>SP</t>
        </is>
      </c>
      <c r="E13" s="8" t="inlineStr">
        <is>
          <t>Fitness</t>
        </is>
      </c>
      <c r="F13" s="8" t="inlineStr">
        <is>
          <t>15 dias</t>
        </is>
      </c>
      <c r="G13" s="8" t="inlineStr">
        <is>
          <t>Fernanda Dias</t>
        </is>
      </c>
      <c r="H13" s="8" t="inlineStr">
        <is>
          <t>(19) 90987-6543</t>
        </is>
      </c>
    </row>
    <row r="14">
      <c r="A14" s="6" t="inlineStr">
        <is>
          <t>90.123.456/0001-18</t>
        </is>
      </c>
      <c r="B14" s="12" t="inlineStr">
        <is>
          <t>Livraria Saber Mais</t>
        </is>
      </c>
      <c r="C14" s="12" t="inlineStr">
        <is>
          <t>Belo Horizonte</t>
        </is>
      </c>
      <c r="D14" s="12" t="inlineStr">
        <is>
          <t>MG</t>
        </is>
      </c>
      <c r="E14" s="12" t="inlineStr">
        <is>
          <t>Comércio de livros</t>
        </is>
      </c>
      <c r="F14" s="12" t="inlineStr">
        <is>
          <t>30 dias</t>
        </is>
      </c>
      <c r="G14" s="12" t="inlineStr">
        <is>
          <t>Bruno Martins</t>
        </is>
      </c>
      <c r="H14" s="12" t="inlineStr">
        <is>
          <t>(31) 99876-5432</t>
        </is>
      </c>
    </row>
  </sheetData>
  <autoFilter ref="A4:H14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3" customWidth="1" min="3" max="3"/>
    <col width="14" customWidth="1" min="4" max="4"/>
    <col width="16" customWidth="1" min="5" max="5"/>
  </cols>
  <sheetData>
    <row r="1" ht="26" customHeight="1">
      <c r="A1" s="1" t="inlineStr">
        <is>
          <t>RESUMO GERENCIAL DE RECEBIMENTOS</t>
        </is>
      </c>
    </row>
    <row r="3">
      <c r="A3" s="14" t="inlineStr">
        <is>
          <t>Indicador</t>
        </is>
      </c>
      <c r="B3" s="14" t="inlineStr">
        <is>
          <t>Valor</t>
        </is>
      </c>
      <c r="D3" s="14" t="inlineStr">
        <is>
          <t>Situação</t>
        </is>
      </c>
      <c r="E3" s="14" t="inlineStr">
        <is>
          <t>Valor (R$)</t>
        </is>
      </c>
    </row>
    <row r="4">
      <c r="A4" s="8" t="inlineStr">
        <is>
          <t>Total faturado</t>
        </is>
      </c>
      <c r="B4" s="15">
        <f>SUM(Recebimentos!L5:L14)</f>
        <v/>
      </c>
      <c r="D4" s="12" t="inlineStr">
        <is>
          <t>Recebido</t>
        </is>
      </c>
      <c r="E4" s="13">
        <f>SUMIF(Recebimentos!O5:O14,"Recebido",Recebimentos!M5:M14)</f>
        <v/>
      </c>
    </row>
    <row r="5">
      <c r="A5" s="12" t="inlineStr">
        <is>
          <t>Total recebido</t>
        </is>
      </c>
      <c r="B5" s="16">
        <f>SUM(Recebimentos!M5:M14)</f>
        <v/>
      </c>
      <c r="D5" s="12" t="inlineStr">
        <is>
          <t>Em aberto</t>
        </is>
      </c>
      <c r="E5" s="13">
        <f>SUMIF(Recebimentos!O5:O14,"Em aberto",Recebimentos!N5:N14)</f>
        <v/>
      </c>
    </row>
    <row r="6">
      <c r="A6" s="8" t="inlineStr">
        <is>
          <t>Saldo em aberto</t>
        </is>
      </c>
      <c r="B6" s="15">
        <f>SUM(Recebimentos!N5:N14)</f>
        <v/>
      </c>
      <c r="D6" s="12" t="inlineStr">
        <is>
          <t>Em atraso</t>
        </is>
      </c>
      <c r="E6" s="13">
        <f>SUMIF(Recebimentos!O5:O14,"Em atraso",Recebimentos!N5:N14)</f>
        <v/>
      </c>
    </row>
    <row r="7">
      <c r="A7" s="12" t="inlineStr">
        <is>
          <t>Média dos recebimentos</t>
        </is>
      </c>
      <c r="B7" s="16">
        <f>AVERAGE(Recebimentos!M5:M14)</f>
        <v/>
      </c>
    </row>
    <row r="8">
      <c r="A8" s="8" t="inlineStr">
        <is>
          <t>Quantidade de títulos recebidos</t>
        </is>
      </c>
      <c r="B8" s="17">
        <f>COUNTIF(Recebimentos!O5:O14,"Recebido")</f>
        <v/>
      </c>
    </row>
    <row r="9">
      <c r="A9" s="12" t="inlineStr">
        <is>
          <t>Total em atraso</t>
        </is>
      </c>
      <c r="B9" s="16">
        <f>SUMIF(Recebimentos!O5:O14,"Em atraso",Recebimentos!N5:N14)</f>
        <v/>
      </c>
    </row>
    <row r="10">
      <c r="A10" s="8" t="inlineStr">
        <is>
          <t>Percentual recebido</t>
        </is>
      </c>
      <c r="B10" s="18">
        <f>IFERROR(SUM(Recebimentos!M5:M14)/SUM(Recebimentos!L5:L14),0)</f>
        <v/>
      </c>
    </row>
  </sheetData>
  <mergeCells count="1">
    <mergeCell ref="A1:E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8" customWidth="1" min="1" max="1"/>
    <col width="110" customWidth="1" min="2" max="2"/>
  </cols>
  <sheetData>
    <row r="1" ht="26" customHeight="1">
      <c r="A1" s="1" t="inlineStr">
        <is>
          <t>INSTRUÇÕES DE USO</t>
        </is>
      </c>
    </row>
    <row r="3">
      <c r="A3" s="14" t="inlineStr">
        <is>
          <t>Aba</t>
        </is>
      </c>
      <c r="B3" s="14" t="inlineStr">
        <is>
          <t>Orientação</t>
        </is>
      </c>
    </row>
    <row r="4">
      <c r="A4" s="19" t="inlineStr">
        <is>
          <t>Recebimentos</t>
        </is>
      </c>
      <c r="B4" s="19" t="inlineStr">
        <is>
          <t>Aba principal. Preencha as células amarelas: ID, datas, cliente, descrição, forma de recebimento, valor bruto, desconto, valor recebido e observações.</t>
        </is>
      </c>
    </row>
    <row r="5">
      <c r="A5" s="20" t="inlineStr">
        <is>
          <t>Recebimentos</t>
        </is>
      </c>
      <c r="B5" s="20" t="inlineStr">
        <is>
          <t>CNPJ/CPF e Cidade/UF são preenchidos automaticamente pela consulta ao nome do cliente na aba Clientes.</t>
        </is>
      </c>
    </row>
    <row r="6">
      <c r="A6" s="19" t="inlineStr">
        <is>
          <t>Recebimentos</t>
        </is>
      </c>
      <c r="B6" s="19" t="inlineStr">
        <is>
          <t>Valor líquido = Valor bruto - Desconto. Saldo em aberto = Valor líquido - Valor recebido (nunca negativo).</t>
        </is>
      </c>
    </row>
    <row r="7">
      <c r="A7" s="20" t="inlineStr">
        <is>
          <t>Recebimentos</t>
        </is>
      </c>
      <c r="B7" s="20" t="inlineStr">
        <is>
          <t>Status é automático: 'Recebido' quando o saldo é zero; 'Em atraso' quando vencido e não quitado; 'Em aberto' dentro do prazo.</t>
        </is>
      </c>
    </row>
    <row r="8">
      <c r="A8" s="19" t="inlineStr">
        <is>
          <t>Recebimentos</t>
        </is>
      </c>
      <c r="B8" s="19" t="inlineStr">
        <is>
          <t>Dias em atraso conta os dias entre hoje e o vencimento apenas para títulos com saldo. Deixe a data de recebimento vazia para títulos não pagos.</t>
        </is>
      </c>
    </row>
    <row r="9">
      <c r="A9" s="20" t="inlineStr">
        <is>
          <t>Recebimentos</t>
        </is>
      </c>
      <c r="B9" s="20" t="inlineStr">
        <is>
          <t>A coluna Forma de recebimento possui lista suspensa: Pix, Boleto, Cartão, Transferência, Dinheiro e Outro.</t>
        </is>
      </c>
    </row>
    <row r="10">
      <c r="A10" s="19" t="inlineStr">
        <is>
          <t>Clientes</t>
        </is>
      </c>
      <c r="B10" s="19" t="inlineStr">
        <is>
          <t>Cadastro auxiliar. Mantenha os nomes dos clientes exatamente iguais aos lançados na aba Recebimentos para que as consultas funcionem.</t>
        </is>
      </c>
    </row>
    <row r="11">
      <c r="A11" s="20" t="inlineStr">
        <is>
          <t>Resumo</t>
        </is>
      </c>
      <c r="B11" s="20" t="inlineStr">
        <is>
          <t>Painel gerencial com totais faturados, recebidos, em aberto e em atraso, além do percentual recebido e gráfico comparativo para priorizar cobranças.</t>
        </is>
      </c>
    </row>
    <row r="12">
      <c r="A12" s="19" t="inlineStr">
        <is>
          <t>Geral</t>
        </is>
      </c>
      <c r="B12" s="19" t="inlineStr">
        <is>
          <t>Cores do Status: verde = Recebido, vermelho = Em atraso, amarelo = Em aberto. Não altere as colunas calculadas (fundo branco ou listrado).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2026-08-01T19:32:40Z</dcterms:created>
  <dcterms:modified xmlns:dcterms="http://purl.org/dc/terms/" xmlns:xsi="http://www.w3.org/2001/XMLSchema-instance" xsi:type="dcterms:W3CDTF">2026-08-01T19:32:40Z</dcterms:modified>
</cp:coreProperties>
</file>