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ulação" sheetId="1" state="visible" r:id="rId1"/>
    <sheet xmlns:r="http://schemas.openxmlformats.org/officeDocument/2006/relationships" name="Comparativo de Cenários" sheetId="2" state="visible" r:id="rId2"/>
    <sheet xmlns:r="http://schemas.openxmlformats.org/officeDocument/2006/relationships" name="Fluxo de Caixa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yyyy-mm-dd"/>
    <numFmt numFmtId="166" formatCode="DD/MM/YYYY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0F766E"/>
      <sz val="10"/>
    </font>
  </fonts>
  <fills count="8">
    <fill>
      <patternFill/>
    </fill>
    <fill>
      <patternFill patternType="gray125"/>
    </fill>
    <fill>
      <patternFill patternType="solid">
        <fgColor rgb="00064E3B"/>
      </patternFill>
    </fill>
    <fill>
      <patternFill patternType="solid">
        <fgColor rgb="0014B8A6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10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166" fontId="4" fillId="6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right" vertical="center"/>
    </xf>
    <xf numFmtId="10" fontId="4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164" fontId="4" fillId="7" borderId="1" applyAlignment="1" pivotButton="0" quotePrefix="0" xfId="0">
      <alignment horizontal="right" vertical="center"/>
    </xf>
    <xf numFmtId="10" fontId="4" fillId="7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  <xf numFmtId="1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center" vertical="center" wrapText="1"/>
    </xf>
    <xf numFmtId="164" fontId="5" fillId="6" borderId="1" applyAlignment="1" pivotButton="0" quotePrefix="0" xfId="0">
      <alignment horizontal="center" vertical="center" wrapText="1"/>
    </xf>
    <xf numFmtId="164" fontId="4" fillId="7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Comparativo: Parcela × Custo Total por Cenário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'Comparativo de Cenários'!H3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'Comparativo de Cenários'!$A$4:$A$13</f>
            </numRef>
          </cat>
          <val>
            <numRef>
              <f>'Comparativo de Cenários'!$H$4:$H$13</f>
            </numRef>
          </val>
        </ser>
        <ser>
          <idx val="1"/>
          <order val="1"/>
          <tx>
            <strRef>
              <f>'Comparativo de Cenários'!J3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'Comparativo de Cenários'!$A$4:$A$13</f>
            </numRef>
          </cat>
          <val>
            <numRef>
              <f>'Comparativo de Cenários'!$J$4:$J$13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Cenário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Fluxo de Caixa Mensal</a:t>
            </a:r>
          </a:p>
        </rich>
      </tx>
    </title>
    <plotArea>
      <lineChart>
        <grouping val="standard"/>
        <ser>
          <idx val="0"/>
          <order val="0"/>
          <tx>
            <strRef>
              <f>'Fluxo de Caixa'!B4</f>
            </strRef>
          </tx>
          <spPr>
            <a:ln xmlns:a="http://schemas.openxmlformats.org/drawingml/2006/main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'Fluxo de Caixa'!$A$5:$A$14</f>
            </numRef>
          </cat>
          <val>
            <numRef>
              <f>'Fluxo de Caixa'!$B$5:$B$14</f>
            </numRef>
          </val>
        </ser>
        <ser>
          <idx val="1"/>
          <order val="1"/>
          <tx>
            <strRef>
              <f>'Fluxo de Caixa'!C4</f>
            </strRef>
          </tx>
          <spPr>
            <a:ln xmlns:a="http://schemas.openxmlformats.org/drawingml/2006/main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'Fluxo de Caixa'!$A$5:$A$14</f>
            </numRef>
          </cat>
          <val>
            <numRef>
              <f>'Fluxo de Caixa'!$C$5:$C$14</f>
            </numRef>
          </val>
        </ser>
        <ser>
          <idx val="2"/>
          <order val="2"/>
          <tx>
            <strRef>
              <f>'Fluxo de Caixa'!F4</f>
            </strRef>
          </tx>
          <spPr>
            <a:ln xmlns:a="http://schemas.openxmlformats.org/drawingml/2006/main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'Fluxo de Caixa'!$A$5:$A$14</f>
            </numRef>
          </cat>
          <val>
            <numRef>
              <f>'Fluxo de Caixa'!$F$5:$F$14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936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22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4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0" customWidth="1" min="3" max="3"/>
    <col width="16" customWidth="1" min="4" max="4"/>
    <col width="16" customWidth="1" min="5" max="5"/>
    <col width="14" customWidth="1" min="6" max="6"/>
    <col width="12" customWidth="1" min="7" max="7"/>
    <col width="11" customWidth="1" min="8" max="8"/>
    <col width="10" customWidth="1" min="9" max="9"/>
    <col width="10" customWidth="1" min="10" max="10"/>
    <col width="11" customWidth="1" min="11" max="11"/>
    <col width="10" customWidth="1" min="12" max="12"/>
    <col width="13" customWidth="1" min="13" max="13"/>
    <col width="13" customWidth="1" min="14" max="14"/>
    <col width="14" customWidth="1" min="15" max="15"/>
    <col width="14" customWidth="1" min="16" max="16"/>
    <col width="15" customWidth="1" min="17" max="17"/>
    <col width="14" customWidth="1" min="18" max="18"/>
    <col width="13" customWidth="1" min="19" max="19"/>
    <col width="14" customWidth="1" min="20" max="20"/>
    <col width="13" customWidth="1" min="21" max="21"/>
    <col width="14" customWidth="1" min="22" max="22"/>
    <col width="12" customWidth="1" min="23" max="23"/>
    <col width="10" customWidth="1" min="24" max="24"/>
  </cols>
  <sheetData>
    <row r="1" ht="36" customHeight="1">
      <c r="A1" s="1" t="inlineStr">
        <is>
          <t>Simulador de Financiamento Empresarial</t>
        </is>
      </c>
    </row>
    <row r="2" ht="22" customHeight="1">
      <c r="A2" s="2" t="inlineStr">
        <is>
          <t>Preencha os campos em amarelo · Resultados calculados automaticamente · Células brancas = fórmulas</t>
        </is>
      </c>
    </row>
    <row r="3" ht="40" customHeight="1">
      <c r="A3" s="3" t="inlineStr">
        <is>
          <t>Tipo Empresa</t>
        </is>
      </c>
      <c r="B3" s="3" t="inlineStr">
        <is>
          <t>Nome do Negócio</t>
        </is>
      </c>
      <c r="C3" s="3" t="inlineStr">
        <is>
          <t>CNPJ</t>
        </is>
      </c>
      <c r="D3" s="3" t="inlineStr">
        <is>
          <t>Cidade/UF</t>
        </is>
      </c>
      <c r="E3" s="3" t="inlineStr">
        <is>
          <t>Finalidade</t>
        </is>
      </c>
      <c r="F3" s="3" t="inlineStr">
        <is>
          <t>Vlr Solicitado
(R$)</t>
        </is>
      </c>
      <c r="G3" s="3" t="inlineStr">
        <is>
          <t>Entrada
(R$)</t>
        </is>
      </c>
      <c r="H3" s="3" t="inlineStr">
        <is>
          <t>Taxa Mensal
(%)</t>
        </is>
      </c>
      <c r="I3" s="3" t="inlineStr">
        <is>
          <t>Prazo
(meses)</t>
        </is>
      </c>
      <c r="J3" s="3" t="inlineStr">
        <is>
          <t>Carência
(meses)</t>
        </is>
      </c>
      <c r="K3" s="3" t="inlineStr">
        <is>
          <t>Tarifa
(R$)</t>
        </is>
      </c>
      <c r="L3" s="3" t="inlineStr">
        <is>
          <t>IOF
(R$)</t>
        </is>
      </c>
      <c r="M3" s="3" t="inlineStr">
        <is>
          <t>Seguro/Outros
(R$)</t>
        </is>
      </c>
      <c r="N3" s="3" t="inlineStr">
        <is>
          <t>Data Proposta</t>
        </is>
      </c>
      <c r="O3" s="3" t="inlineStr">
        <is>
          <t>Data 1ª Parcela</t>
        </is>
      </c>
      <c r="P3" s="3" t="inlineStr">
        <is>
          <t>Receita Mensal
(R$)</t>
        </is>
      </c>
      <c r="Q3" s="2" t="inlineStr">
        <is>
          <t>Vlr Financiado
Líquido (R$)</t>
        </is>
      </c>
      <c r="R3" s="2" t="inlineStr">
        <is>
          <t>Parcela
Estimada (R$)</t>
        </is>
      </c>
      <c r="S3" s="2" t="inlineStr">
        <is>
          <t>Total Pago
(R$)</t>
        </is>
      </c>
      <c r="T3" s="2" t="inlineStr">
        <is>
          <t>Custo Total
Crédito (R$)</t>
        </is>
      </c>
      <c r="U3" s="2" t="inlineStr">
        <is>
          <t>Custo Ef.
Mensal (%)</t>
        </is>
      </c>
      <c r="V3" s="2" t="inlineStr">
        <is>
          <t>Compromet.
Receita (%)</t>
        </is>
      </c>
      <c r="W3" s="2" t="inlineStr">
        <is>
          <t>Aprovação
Sugerida</t>
        </is>
      </c>
      <c r="X3" s="2" t="inlineStr">
        <is>
          <t>Risco</t>
        </is>
      </c>
    </row>
    <row r="4">
      <c r="A4" s="4" t="inlineStr">
        <is>
          <t>MEI</t>
        </is>
      </c>
      <c r="B4" s="4" t="inlineStr">
        <is>
          <t>MEI João Autopeças</t>
        </is>
      </c>
      <c r="C4" s="4" t="inlineStr">
        <is>
          <t>12.345.678/0001-90</t>
        </is>
      </c>
      <c r="D4" s="4" t="inlineStr">
        <is>
          <t>São Paulo/SP</t>
        </is>
      </c>
      <c r="E4" s="4" t="inlineStr">
        <is>
          <t>Capital de Giro</t>
        </is>
      </c>
      <c r="F4" s="5" t="n">
        <v>25000</v>
      </c>
      <c r="G4" s="5" t="n">
        <v>5000</v>
      </c>
      <c r="H4" s="6" t="n">
        <v>0.0219</v>
      </c>
      <c r="I4" s="7" t="n">
        <v>24</v>
      </c>
      <c r="J4" s="7" t="n">
        <v>0</v>
      </c>
      <c r="K4" s="5" t="n">
        <v>350</v>
      </c>
      <c r="L4" s="5" t="n">
        <v>180</v>
      </c>
      <c r="M4" s="5" t="n">
        <v>120</v>
      </c>
      <c r="N4" s="8" t="n">
        <v>46032</v>
      </c>
      <c r="O4" s="8" t="n">
        <v>46063</v>
      </c>
      <c r="P4" s="5" t="n">
        <v>18000</v>
      </c>
      <c r="Q4" s="9">
        <f>IFERROR(F4-G4-K4-L4-M4,0)</f>
        <v/>
      </c>
      <c r="R4" s="9">
        <f>IFERROR(PMT(H4,I4,-Q4),0)</f>
        <v/>
      </c>
      <c r="S4" s="9">
        <f>IFERROR(R4*I4,0)</f>
        <v/>
      </c>
      <c r="T4" s="9">
        <f>IFERROR(S4-Q4,0)</f>
        <v/>
      </c>
      <c r="U4" s="10">
        <f>IFERROR((S4/Q4)^(1/I4)-1,0)</f>
        <v/>
      </c>
      <c r="V4" s="10">
        <f>IFERROR(R4/P4,0)</f>
        <v/>
      </c>
      <c r="W4" s="11">
        <f>IF(V4&lt;=0.3,"OK","ALERTA")</f>
        <v/>
      </c>
      <c r="X4" s="4">
        <f>IF(V4&lt;=0.2,"Baixo",IF(V4&lt;=0.35,"Médio","Alto"))</f>
        <v/>
      </c>
    </row>
    <row r="5">
      <c r="A5" s="12" t="inlineStr">
        <is>
          <t>Simples Nacional</t>
        </is>
      </c>
      <c r="B5" s="12" t="inlineStr">
        <is>
          <t>Padaria Dona Lúcia</t>
        </is>
      </c>
      <c r="C5" s="12" t="inlineStr">
        <is>
          <t>98.765.432/0001-11</t>
        </is>
      </c>
      <c r="D5" s="12" t="inlineStr">
        <is>
          <t>Campinas/SP</t>
        </is>
      </c>
      <c r="E5" s="12" t="inlineStr">
        <is>
          <t>Equipamentos</t>
        </is>
      </c>
      <c r="F5" s="5" t="n">
        <v>48500</v>
      </c>
      <c r="G5" s="5" t="n">
        <v>8500</v>
      </c>
      <c r="H5" s="6" t="n">
        <v>0.0185</v>
      </c>
      <c r="I5" s="7" t="n">
        <v>36</v>
      </c>
      <c r="J5" s="7" t="n">
        <v>2</v>
      </c>
      <c r="K5" s="5" t="n">
        <v>500</v>
      </c>
      <c r="L5" s="5" t="n">
        <v>320</v>
      </c>
      <c r="M5" s="5" t="n">
        <v>200</v>
      </c>
      <c r="N5" s="8" t="n">
        <v>46058</v>
      </c>
      <c r="O5" s="8" t="n">
        <v>46117</v>
      </c>
      <c r="P5" s="5" t="n">
        <v>32000</v>
      </c>
      <c r="Q5" s="13">
        <f>IFERROR(F5-G5-K5-L5-M5,0)</f>
        <v/>
      </c>
      <c r="R5" s="13">
        <f>IFERROR(PMT(H5,I5,-Q5),0)</f>
        <v/>
      </c>
      <c r="S5" s="13">
        <f>IFERROR(R5*I5,0)</f>
        <v/>
      </c>
      <c r="T5" s="13">
        <f>IFERROR(S5-Q5,0)</f>
        <v/>
      </c>
      <c r="U5" s="14">
        <f>IFERROR((S5/Q5)^(1/I5)-1,0)</f>
        <v/>
      </c>
      <c r="V5" s="14">
        <f>IFERROR(R5/P5,0)</f>
        <v/>
      </c>
      <c r="W5" s="15">
        <f>IF(V5&lt;=0.3,"OK","ALERTA")</f>
        <v/>
      </c>
      <c r="X5" s="12">
        <f>IF(V5&lt;=0.2,"Baixo",IF(V5&lt;=0.35,"Médio","Alto"))</f>
        <v/>
      </c>
    </row>
    <row r="6">
      <c r="A6" s="4" t="inlineStr">
        <is>
          <t>MEI</t>
        </is>
      </c>
      <c r="B6" s="4" t="inlineStr">
        <is>
          <t>Studio Beleza Viva</t>
        </is>
      </c>
      <c r="C6" s="4" t="inlineStr">
        <is>
          <t>11.222.333/0001-44</t>
        </is>
      </c>
      <c r="D6" s="4" t="inlineStr">
        <is>
          <t>Belo Horizonte/MG</t>
        </is>
      </c>
      <c r="E6" s="4" t="inlineStr">
        <is>
          <t>Reforma</t>
        </is>
      </c>
      <c r="F6" s="5" t="n">
        <v>30000</v>
      </c>
      <c r="G6" s="5" t="n">
        <v>3000</v>
      </c>
      <c r="H6" s="6" t="n">
        <v>0.025</v>
      </c>
      <c r="I6" s="7" t="n">
        <v>18</v>
      </c>
      <c r="J6" s="7" t="n">
        <v>0</v>
      </c>
      <c r="K6" s="5" t="n">
        <v>280</v>
      </c>
      <c r="L6" s="5" t="n">
        <v>210</v>
      </c>
      <c r="M6" s="5" t="n">
        <v>90</v>
      </c>
      <c r="N6" s="8" t="n">
        <v>46082</v>
      </c>
      <c r="O6" s="8" t="n">
        <v>46113</v>
      </c>
      <c r="P6" s="5" t="n">
        <v>14000</v>
      </c>
      <c r="Q6" s="9">
        <f>IFERROR(F6-G6-K6-L6-M6,0)</f>
        <v/>
      </c>
      <c r="R6" s="9">
        <f>IFERROR(PMT(H6,I6,-Q6),0)</f>
        <v/>
      </c>
      <c r="S6" s="9">
        <f>IFERROR(R6*I6,0)</f>
        <v/>
      </c>
      <c r="T6" s="9">
        <f>IFERROR(S6-Q6,0)</f>
        <v/>
      </c>
      <c r="U6" s="10">
        <f>IFERROR((S6/Q6)^(1/I6)-1,0)</f>
        <v/>
      </c>
      <c r="V6" s="10">
        <f>IFERROR(R6/P6,0)</f>
        <v/>
      </c>
      <c r="W6" s="11">
        <f>IF(V6&lt;=0.3,"OK","ALERTA")</f>
        <v/>
      </c>
      <c r="X6" s="4">
        <f>IF(V6&lt;=0.2,"Baixo",IF(V6&lt;=0.35,"Médio","Alto"))</f>
        <v/>
      </c>
    </row>
    <row r="7">
      <c r="A7" s="12" t="inlineStr">
        <is>
          <t>Simples Nacional</t>
        </is>
      </c>
      <c r="B7" s="12" t="inlineStr">
        <is>
          <t>Mercadinho Ponto Certo</t>
        </is>
      </c>
      <c r="C7" s="12" t="inlineStr">
        <is>
          <t>55.666.777/0001-22</t>
        </is>
      </c>
      <c r="D7" s="12" t="inlineStr">
        <is>
          <t>Curitiba/PR</t>
        </is>
      </c>
      <c r="E7" s="12" t="inlineStr">
        <is>
          <t>Estoque</t>
        </is>
      </c>
      <c r="F7" s="5" t="n">
        <v>120000</v>
      </c>
      <c r="G7" s="5" t="n">
        <v>20000</v>
      </c>
      <c r="H7" s="6" t="n">
        <v>0.0165</v>
      </c>
      <c r="I7" s="7" t="n">
        <v>48</v>
      </c>
      <c r="J7" s="7" t="n">
        <v>3</v>
      </c>
      <c r="K7" s="5" t="n">
        <v>800</v>
      </c>
      <c r="L7" s="5" t="n">
        <v>780</v>
      </c>
      <c r="M7" s="5" t="n">
        <v>450</v>
      </c>
      <c r="N7" s="8" t="n">
        <v>46096</v>
      </c>
      <c r="O7" s="8" t="n">
        <v>46218</v>
      </c>
      <c r="P7" s="5" t="n">
        <v>65000</v>
      </c>
      <c r="Q7" s="13">
        <f>IFERROR(F7-G7-K7-L7-M7,0)</f>
        <v/>
      </c>
      <c r="R7" s="13">
        <f>IFERROR(PMT(H7,I7,-Q7),0)</f>
        <v/>
      </c>
      <c r="S7" s="13">
        <f>IFERROR(R7*I7,0)</f>
        <v/>
      </c>
      <c r="T7" s="13">
        <f>IFERROR(S7-Q7,0)</f>
        <v/>
      </c>
      <c r="U7" s="14">
        <f>IFERROR((S7/Q7)^(1/I7)-1,0)</f>
        <v/>
      </c>
      <c r="V7" s="14">
        <f>IFERROR(R7/P7,0)</f>
        <v/>
      </c>
      <c r="W7" s="15">
        <f>IF(V7&lt;=0.3,"OK","ALERTA")</f>
        <v/>
      </c>
      <c r="X7" s="12">
        <f>IF(V7&lt;=0.2,"Baixo",IF(V7&lt;=0.35,"Médio","Alto"))</f>
        <v/>
      </c>
    </row>
    <row r="8">
      <c r="A8" s="4" t="inlineStr">
        <is>
          <t>MEI</t>
        </is>
      </c>
      <c r="B8" s="4" t="inlineStr">
        <is>
          <t>Clínica Estética Ana Lima</t>
        </is>
      </c>
      <c r="C8" s="4" t="inlineStr">
        <is>
          <t>33.444.555/0001-88</t>
        </is>
      </c>
      <c r="D8" s="4" t="inlineStr">
        <is>
          <t>Recife/PE</t>
        </is>
      </c>
      <c r="E8" s="4" t="inlineStr">
        <is>
          <t>Capital de Giro</t>
        </is>
      </c>
      <c r="F8" s="5" t="n">
        <v>18000</v>
      </c>
      <c r="G8" s="5" t="n">
        <v>2000</v>
      </c>
      <c r="H8" s="6" t="n">
        <v>0.028</v>
      </c>
      <c r="I8" s="7" t="n">
        <v>12</v>
      </c>
      <c r="J8" s="7" t="n">
        <v>0</v>
      </c>
      <c r="K8" s="5" t="n">
        <v>200</v>
      </c>
      <c r="L8" s="5" t="n">
        <v>130</v>
      </c>
      <c r="M8" s="5" t="n">
        <v>60</v>
      </c>
      <c r="N8" s="8" t="n">
        <v>46114</v>
      </c>
      <c r="O8" s="8" t="n">
        <v>46144</v>
      </c>
      <c r="P8" s="5" t="n">
        <v>9500</v>
      </c>
      <c r="Q8" s="9">
        <f>IFERROR(F8-G8-K8-L8-M8,0)</f>
        <v/>
      </c>
      <c r="R8" s="9">
        <f>IFERROR(PMT(H8,I8,-Q8),0)</f>
        <v/>
      </c>
      <c r="S8" s="9">
        <f>IFERROR(R8*I8,0)</f>
        <v/>
      </c>
      <c r="T8" s="9">
        <f>IFERROR(S8-Q8,0)</f>
        <v/>
      </c>
      <c r="U8" s="10">
        <f>IFERROR((S8/Q8)^(1/I8)-1,0)</f>
        <v/>
      </c>
      <c r="V8" s="10">
        <f>IFERROR(R8/P8,0)</f>
        <v/>
      </c>
      <c r="W8" s="11">
        <f>IF(V8&lt;=0.3,"OK","ALERTA")</f>
        <v/>
      </c>
      <c r="X8" s="4">
        <f>IF(V8&lt;=0.2,"Baixo",IF(V8&lt;=0.35,"Médio","Alto"))</f>
        <v/>
      </c>
    </row>
    <row r="9">
      <c r="A9" s="12" t="inlineStr">
        <is>
          <t>Simples Nacional</t>
        </is>
      </c>
      <c r="B9" s="12" t="inlineStr">
        <is>
          <t>Ferragem Norte Forte</t>
        </is>
      </c>
      <c r="C9" s="12" t="inlineStr">
        <is>
          <t>77.888.999/0001-55</t>
        </is>
      </c>
      <c r="D9" s="12" t="inlineStr">
        <is>
          <t>Salvador/BA</t>
        </is>
      </c>
      <c r="E9" s="12" t="inlineStr">
        <is>
          <t>Equipamentos</t>
        </is>
      </c>
      <c r="F9" s="5" t="n">
        <v>75000</v>
      </c>
      <c r="G9" s="5" t="n">
        <v>10000</v>
      </c>
      <c r="H9" s="6" t="n">
        <v>0.0199</v>
      </c>
      <c r="I9" s="7" t="n">
        <v>36</v>
      </c>
      <c r="J9" s="7" t="n">
        <v>1</v>
      </c>
      <c r="K9" s="5" t="n">
        <v>650</v>
      </c>
      <c r="L9" s="5" t="n">
        <v>510</v>
      </c>
      <c r="M9" s="5" t="n">
        <v>300</v>
      </c>
      <c r="N9" s="8" t="n">
        <v>46132</v>
      </c>
      <c r="O9" s="8" t="n">
        <v>46193</v>
      </c>
      <c r="P9" s="5" t="n">
        <v>45000</v>
      </c>
      <c r="Q9" s="13">
        <f>IFERROR(F9-G9-K9-L9-M9,0)</f>
        <v/>
      </c>
      <c r="R9" s="13">
        <f>IFERROR(PMT(H9,I9,-Q9),0)</f>
        <v/>
      </c>
      <c r="S9" s="13">
        <f>IFERROR(R9*I9,0)</f>
        <v/>
      </c>
      <c r="T9" s="13">
        <f>IFERROR(S9-Q9,0)</f>
        <v/>
      </c>
      <c r="U9" s="14">
        <f>IFERROR((S9/Q9)^(1/I9)-1,0)</f>
        <v/>
      </c>
      <c r="V9" s="14">
        <f>IFERROR(R9/P9,0)</f>
        <v/>
      </c>
      <c r="W9" s="15">
        <f>IF(V9&lt;=0.3,"OK","ALERTA")</f>
        <v/>
      </c>
      <c r="X9" s="12">
        <f>IF(V9&lt;=0.2,"Baixo",IF(V9&lt;=0.35,"Médio","Alto"))</f>
        <v/>
      </c>
    </row>
    <row r="10">
      <c r="A10" s="4" t="inlineStr">
        <is>
          <t>MEI</t>
        </is>
      </c>
      <c r="B10" s="4" t="inlineStr">
        <is>
          <t>Doceria Carla Doces</t>
        </is>
      </c>
      <c r="C10" s="4" t="inlineStr">
        <is>
          <t>22.333.444/0001-66</t>
        </is>
      </c>
      <c r="D10" s="4" t="inlineStr">
        <is>
          <t>Porto Alegre/RS</t>
        </is>
      </c>
      <c r="E10" s="4" t="inlineStr">
        <is>
          <t>Reforma</t>
        </is>
      </c>
      <c r="F10" s="5" t="n">
        <v>22000</v>
      </c>
      <c r="G10" s="5" t="n">
        <v>4000</v>
      </c>
      <c r="H10" s="6" t="n">
        <v>0.0235</v>
      </c>
      <c r="I10" s="7" t="n">
        <v>24</v>
      </c>
      <c r="J10" s="7" t="n">
        <v>0</v>
      </c>
      <c r="K10" s="5" t="n">
        <v>300</v>
      </c>
      <c r="L10" s="5" t="n">
        <v>160</v>
      </c>
      <c r="M10" s="5" t="n">
        <v>100</v>
      </c>
      <c r="N10" s="8" t="n">
        <v>46145</v>
      </c>
      <c r="O10" s="8" t="n">
        <v>46176</v>
      </c>
      <c r="P10" s="5" t="n">
        <v>13000</v>
      </c>
      <c r="Q10" s="9">
        <f>IFERROR(F10-G10-K10-L10-M10,0)</f>
        <v/>
      </c>
      <c r="R10" s="9">
        <f>IFERROR(PMT(H10,I10,-Q10),0)</f>
        <v/>
      </c>
      <c r="S10" s="9">
        <f>IFERROR(R10*I10,0)</f>
        <v/>
      </c>
      <c r="T10" s="9">
        <f>IFERROR(S10-Q10,0)</f>
        <v/>
      </c>
      <c r="U10" s="10">
        <f>IFERROR((S10/Q10)^(1/I10)-1,0)</f>
        <v/>
      </c>
      <c r="V10" s="10">
        <f>IFERROR(R10/P10,0)</f>
        <v/>
      </c>
      <c r="W10" s="11">
        <f>IF(V10&lt;=0.3,"OK","ALERTA")</f>
        <v/>
      </c>
      <c r="X10" s="4">
        <f>IF(V10&lt;=0.2,"Baixo",IF(V10&lt;=0.35,"Médio","Alto"))</f>
        <v/>
      </c>
    </row>
    <row r="11">
      <c r="A11" s="12" t="inlineStr">
        <is>
          <t>Simples Nacional</t>
        </is>
      </c>
      <c r="B11" s="12" t="inlineStr">
        <is>
          <t>Oficina Pedro Veículos</t>
        </is>
      </c>
      <c r="C11" s="12" t="inlineStr">
        <is>
          <t>44.555.666/0001-33</t>
        </is>
      </c>
      <c r="D11" s="12" t="inlineStr">
        <is>
          <t>Fortaleza/CE</t>
        </is>
      </c>
      <c r="E11" s="12" t="inlineStr">
        <is>
          <t>Estoque</t>
        </is>
      </c>
      <c r="F11" s="5" t="n">
        <v>60000</v>
      </c>
      <c r="G11" s="5" t="n">
        <v>12000</v>
      </c>
      <c r="H11" s="6" t="n">
        <v>0.0179</v>
      </c>
      <c r="I11" s="7" t="n">
        <v>36</v>
      </c>
      <c r="J11" s="7" t="n">
        <v>2</v>
      </c>
      <c r="K11" s="5" t="n">
        <v>550</v>
      </c>
      <c r="L11" s="5" t="n">
        <v>420</v>
      </c>
      <c r="M11" s="5" t="n">
        <v>260</v>
      </c>
      <c r="N11" s="8" t="n">
        <v>46160</v>
      </c>
      <c r="O11" s="8" t="n">
        <v>46252</v>
      </c>
      <c r="P11" s="5" t="n">
        <v>38000</v>
      </c>
      <c r="Q11" s="13">
        <f>IFERROR(F11-G11-K11-L11-M11,0)</f>
        <v/>
      </c>
      <c r="R11" s="13">
        <f>IFERROR(PMT(H11,I11,-Q11),0)</f>
        <v/>
      </c>
      <c r="S11" s="13">
        <f>IFERROR(R11*I11,0)</f>
        <v/>
      </c>
      <c r="T11" s="13">
        <f>IFERROR(S11-Q11,0)</f>
        <v/>
      </c>
      <c r="U11" s="14">
        <f>IFERROR((S11/Q11)^(1/I11)-1,0)</f>
        <v/>
      </c>
      <c r="V11" s="14">
        <f>IFERROR(R11/P11,0)</f>
        <v/>
      </c>
      <c r="W11" s="15">
        <f>IF(V11&lt;=0.3,"OK","ALERTA")</f>
        <v/>
      </c>
      <c r="X11" s="12">
        <f>IF(V11&lt;=0.2,"Baixo",IF(V11&lt;=0.35,"Médio","Alto"))</f>
        <v/>
      </c>
    </row>
    <row r="12">
      <c r="A12" s="4" t="inlineStr">
        <is>
          <t>MEI</t>
        </is>
      </c>
      <c r="B12" s="4" t="inlineStr">
        <is>
          <t>Lava-Jato Lucas Clean</t>
        </is>
      </c>
      <c r="C12" s="4" t="inlineStr">
        <is>
          <t>66.777.888/0001-99</t>
        </is>
      </c>
      <c r="D12" s="4" t="inlineStr">
        <is>
          <t>Manaus/AM</t>
        </is>
      </c>
      <c r="E12" s="4" t="inlineStr">
        <is>
          <t>Capital de Giro</t>
        </is>
      </c>
      <c r="F12" s="5" t="n">
        <v>15000</v>
      </c>
      <c r="G12" s="5" t="n">
        <v>1500</v>
      </c>
      <c r="H12" s="6" t="n">
        <v>0.031</v>
      </c>
      <c r="I12" s="7" t="n">
        <v>18</v>
      </c>
      <c r="J12" s="7" t="n">
        <v>0</v>
      </c>
      <c r="K12" s="5" t="n">
        <v>180</v>
      </c>
      <c r="L12" s="5" t="n">
        <v>100</v>
      </c>
      <c r="M12" s="5" t="n">
        <v>50</v>
      </c>
      <c r="N12" s="8" t="n">
        <v>46174</v>
      </c>
      <c r="O12" s="8" t="n">
        <v>46204</v>
      </c>
      <c r="P12" s="5" t="n">
        <v>8000</v>
      </c>
      <c r="Q12" s="9">
        <f>IFERROR(F12-G12-K12-L12-M12,0)</f>
        <v/>
      </c>
      <c r="R12" s="9">
        <f>IFERROR(PMT(H12,I12,-Q12),0)</f>
        <v/>
      </c>
      <c r="S12" s="9">
        <f>IFERROR(R12*I12,0)</f>
        <v/>
      </c>
      <c r="T12" s="9">
        <f>IFERROR(S12-Q12,0)</f>
        <v/>
      </c>
      <c r="U12" s="10">
        <f>IFERROR((S12/Q12)^(1/I12)-1,0)</f>
        <v/>
      </c>
      <c r="V12" s="10">
        <f>IFERROR(R12/P12,0)</f>
        <v/>
      </c>
      <c r="W12" s="11">
        <f>IF(V12&lt;=0.3,"OK","ALERTA")</f>
        <v/>
      </c>
      <c r="X12" s="4">
        <f>IF(V12&lt;=0.2,"Baixo",IF(V12&lt;=0.35,"Médio","Alto"))</f>
        <v/>
      </c>
    </row>
    <row r="13">
      <c r="A13" s="12" t="inlineStr">
        <is>
          <t>Simples Nacional</t>
        </is>
      </c>
      <c r="B13" s="12" t="inlineStr">
        <is>
          <t>Farmácia Saúde Total</t>
        </is>
      </c>
      <c r="C13" s="12" t="inlineStr">
        <is>
          <t>88.999.000/0001-77</t>
        </is>
      </c>
      <c r="D13" s="12" t="inlineStr">
        <is>
          <t>Goiânia/GO</t>
        </is>
      </c>
      <c r="E13" s="12" t="inlineStr">
        <is>
          <t>Equipamentos</t>
        </is>
      </c>
      <c r="F13" s="5" t="n">
        <v>90000</v>
      </c>
      <c r="G13" s="5" t="n">
        <v>15000</v>
      </c>
      <c r="H13" s="6" t="n">
        <v>0.0172</v>
      </c>
      <c r="I13" s="7" t="n">
        <v>48</v>
      </c>
      <c r="J13" s="7" t="n">
        <v>3</v>
      </c>
      <c r="K13" s="5" t="n">
        <v>720</v>
      </c>
      <c r="L13" s="5" t="n">
        <v>620</v>
      </c>
      <c r="M13" s="5" t="n">
        <v>380</v>
      </c>
      <c r="N13" s="8" t="n">
        <v>46183</v>
      </c>
      <c r="O13" s="8" t="n">
        <v>46305</v>
      </c>
      <c r="P13" s="5" t="n">
        <v>58000</v>
      </c>
      <c r="Q13" s="13">
        <f>IFERROR(F13-G13-K13-L13-M13,0)</f>
        <v/>
      </c>
      <c r="R13" s="13">
        <f>IFERROR(PMT(H13,I13,-Q13),0)</f>
        <v/>
      </c>
      <c r="S13" s="13">
        <f>IFERROR(R13*I13,0)</f>
        <v/>
      </c>
      <c r="T13" s="13">
        <f>IFERROR(S13-Q13,0)</f>
        <v/>
      </c>
      <c r="U13" s="14">
        <f>IFERROR((S13/Q13)^(1/I13)-1,0)</f>
        <v/>
      </c>
      <c r="V13" s="14">
        <f>IFERROR(R13/P13,0)</f>
        <v/>
      </c>
      <c r="W13" s="15">
        <f>IF(V13&lt;=0.3,"OK","ALERTA")</f>
        <v/>
      </c>
      <c r="X13" s="12">
        <f>IF(V13&lt;=0.2,"Baixo",IF(V13&lt;=0.35,"Médio","Alto"))</f>
        <v/>
      </c>
    </row>
    <row r="14" ht="18" customHeight="1">
      <c r="A14" s="3" t="inlineStr">
        <is>
          <t>TOTAIS / MÉDIAS</t>
        </is>
      </c>
      <c r="B14" s="3" t="n"/>
      <c r="C14" s="3" t="n"/>
      <c r="D14" s="3" t="n"/>
      <c r="E14" s="3" t="n"/>
      <c r="F14" s="16">
        <f>SUM(F4:F13)</f>
        <v/>
      </c>
      <c r="G14" s="16">
        <f>SUM(G4:G13)</f>
        <v/>
      </c>
      <c r="H14" s="17">
        <f>IFERROR(AVERAGE(H4:H13),0)</f>
        <v/>
      </c>
      <c r="I14" s="3" t="n"/>
      <c r="J14" s="3" t="n"/>
      <c r="K14" s="3" t="n"/>
      <c r="L14" s="3" t="n"/>
      <c r="M14" s="3" t="n"/>
      <c r="N14" s="3" t="n"/>
      <c r="O14" s="3" t="n"/>
      <c r="P14" s="3" t="n"/>
      <c r="Q14" s="16">
        <f>SUM(Q4:Q13)</f>
        <v/>
      </c>
      <c r="R14" s="16">
        <f>SUM(R4:R13)</f>
        <v/>
      </c>
      <c r="S14" s="16">
        <f>SUM(S4:S13)</f>
        <v/>
      </c>
      <c r="T14" s="16">
        <f>SUM(T4:T13)</f>
        <v/>
      </c>
      <c r="U14" s="3" t="n"/>
      <c r="V14" s="3" t="n"/>
      <c r="W14" s="3">
        <f>COUNTIF(W4:W13,"ALERTA")</f>
        <v/>
      </c>
      <c r="X14" s="3">
        <f>COUNTIF(X4:X13,"Alto")</f>
        <v/>
      </c>
    </row>
  </sheetData>
  <mergeCells count="2">
    <mergeCell ref="A1:P1"/>
    <mergeCell ref="A2:P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8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8" customWidth="1" min="2" max="2"/>
    <col width="16" customWidth="1" min="3" max="3"/>
    <col width="15" customWidth="1" min="4" max="4"/>
    <col width="12" customWidth="1" min="5" max="5"/>
    <col width="10" customWidth="1" min="6" max="6"/>
    <col width="10" customWidth="1" min="7" max="7"/>
    <col width="15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34" customHeight="1">
      <c r="A1" s="1" t="inlineStr">
        <is>
          <t>Comparativo de Cenários de Financiamento</t>
        </is>
      </c>
    </row>
    <row r="2" ht="20" customHeight="1">
      <c r="A2" s="2" t="inlineStr">
        <is>
          <t>Compare até 10 opções de crédito · Parcela, custo total e comprometimento da receita</t>
        </is>
      </c>
    </row>
    <row r="3" ht="40" customHeight="1">
      <c r="A3" s="3" t="inlineStr">
        <is>
          <t>Cenário</t>
        </is>
      </c>
      <c r="B3" s="3" t="inlineStr">
        <is>
          <t>Banco / Financeira</t>
        </is>
      </c>
      <c r="C3" s="3" t="inlineStr">
        <is>
          <t>Finalidade</t>
        </is>
      </c>
      <c r="D3" s="3" t="inlineStr">
        <is>
          <t>Vlr Solicitado
(R$)</t>
        </is>
      </c>
      <c r="E3" s="3" t="inlineStr">
        <is>
          <t>Taxa Mensal
(%)</t>
        </is>
      </c>
      <c r="F3" s="3" t="inlineStr">
        <is>
          <t>Prazo
(meses)</t>
        </is>
      </c>
      <c r="G3" s="3" t="inlineStr">
        <is>
          <t>Carência
(meses)</t>
        </is>
      </c>
      <c r="H3" s="3" t="inlineStr">
        <is>
          <t>Parcela
Estimada (R$)</t>
        </is>
      </c>
      <c r="I3" s="3" t="inlineStr">
        <is>
          <t>Total Pago
(R$)</t>
        </is>
      </c>
      <c r="J3" s="3" t="inlineStr">
        <is>
          <t>Custo Total
(R$)</t>
        </is>
      </c>
      <c r="K3" s="3" t="inlineStr">
        <is>
          <t>Compromet.
Receita (%)</t>
        </is>
      </c>
      <c r="L3" s="3" t="inlineStr">
        <is>
          <t>Situação</t>
        </is>
      </c>
    </row>
    <row r="4">
      <c r="A4" s="7" t="inlineStr">
        <is>
          <t>Cenário A</t>
        </is>
      </c>
      <c r="B4" s="4" t="inlineStr">
        <is>
          <t>Banco do Brasil</t>
        </is>
      </c>
      <c r="C4" s="4" t="inlineStr">
        <is>
          <t>Capital de Giro</t>
        </is>
      </c>
      <c r="D4" s="5" t="n">
        <v>48500</v>
      </c>
      <c r="E4" s="6" t="n">
        <v>0.0185</v>
      </c>
      <c r="F4" s="7" t="n">
        <v>36</v>
      </c>
      <c r="G4" s="7" t="n">
        <v>2</v>
      </c>
      <c r="H4" s="18">
        <f>IFERROR(PMT(E4,F4,-D4),0)</f>
        <v/>
      </c>
      <c r="I4" s="18">
        <f>IFERROR(H4*F4,0)</f>
        <v/>
      </c>
      <c r="J4" s="18">
        <f>IFERROR(I4-D4,0)</f>
        <v/>
      </c>
      <c r="K4" s="19">
        <f>IFERROR(H4/32000,0)</f>
        <v/>
      </c>
      <c r="L4" s="20">
        <f>IF(K4&lt;=0.3,"Adequado","Exige cautela")</f>
        <v/>
      </c>
    </row>
    <row r="5">
      <c r="A5" s="7" t="inlineStr">
        <is>
          <t>Cenário B</t>
        </is>
      </c>
      <c r="B5" s="12" t="inlineStr">
        <is>
          <t>Caixa Econômica</t>
        </is>
      </c>
      <c r="C5" s="12" t="inlineStr">
        <is>
          <t>Capital de Giro</t>
        </is>
      </c>
      <c r="D5" s="5" t="n">
        <v>48500</v>
      </c>
      <c r="E5" s="6" t="n">
        <v>0.0165</v>
      </c>
      <c r="F5" s="7" t="n">
        <v>48</v>
      </c>
      <c r="G5" s="7" t="n">
        <v>3</v>
      </c>
      <c r="H5" s="18">
        <f>IFERROR(PMT(E5,F5,-D5),0)</f>
        <v/>
      </c>
      <c r="I5" s="18">
        <f>IFERROR(H5*F5,0)</f>
        <v/>
      </c>
      <c r="J5" s="18">
        <f>IFERROR(I5-D5,0)</f>
        <v/>
      </c>
      <c r="K5" s="19">
        <f>IFERROR(H5/32000,0)</f>
        <v/>
      </c>
      <c r="L5" s="20">
        <f>IF(K5&lt;=0.3,"Adequado","Exige cautela")</f>
        <v/>
      </c>
    </row>
    <row r="6">
      <c r="A6" s="7" t="inlineStr">
        <is>
          <t>Cenário C</t>
        </is>
      </c>
      <c r="B6" s="4" t="inlineStr">
        <is>
          <t>Sicoob</t>
        </is>
      </c>
      <c r="C6" s="4" t="inlineStr">
        <is>
          <t>Capital de Giro</t>
        </is>
      </c>
      <c r="D6" s="5" t="n">
        <v>48500</v>
      </c>
      <c r="E6" s="6" t="n">
        <v>0.0149</v>
      </c>
      <c r="F6" s="7" t="n">
        <v>60</v>
      </c>
      <c r="G6" s="7" t="n">
        <v>0</v>
      </c>
      <c r="H6" s="18">
        <f>IFERROR(PMT(E6,F6,-D6),0)</f>
        <v/>
      </c>
      <c r="I6" s="18">
        <f>IFERROR(H6*F6,0)</f>
        <v/>
      </c>
      <c r="J6" s="18">
        <f>IFERROR(I6-D6,0)</f>
        <v/>
      </c>
      <c r="K6" s="19">
        <f>IFERROR(H6/32000,0)</f>
        <v/>
      </c>
      <c r="L6" s="20">
        <f>IF(K6&lt;=0.3,"Adequado","Exige cautela")</f>
        <v/>
      </c>
    </row>
    <row r="7">
      <c r="A7" s="7" t="inlineStr">
        <is>
          <t>Cenário D</t>
        </is>
      </c>
      <c r="B7" s="12" t="inlineStr">
        <is>
          <t>Bradesco</t>
        </is>
      </c>
      <c r="C7" s="12" t="inlineStr">
        <is>
          <t>Equipamentos</t>
        </is>
      </c>
      <c r="D7" s="5" t="n">
        <v>75000</v>
      </c>
      <c r="E7" s="6" t="n">
        <v>0.0199</v>
      </c>
      <c r="F7" s="7" t="n">
        <v>36</v>
      </c>
      <c r="G7" s="7" t="n">
        <v>1</v>
      </c>
      <c r="H7" s="18">
        <f>IFERROR(PMT(E7,F7,-D7),0)</f>
        <v/>
      </c>
      <c r="I7" s="18">
        <f>IFERROR(H7*F7,0)</f>
        <v/>
      </c>
      <c r="J7" s="18">
        <f>IFERROR(I7-D7,0)</f>
        <v/>
      </c>
      <c r="K7" s="19">
        <f>IFERROR(H7/32000,0)</f>
        <v/>
      </c>
      <c r="L7" s="20">
        <f>IF(K7&lt;=0.3,"Adequado","Exige cautela")</f>
        <v/>
      </c>
    </row>
    <row r="8">
      <c r="A8" s="7" t="inlineStr">
        <is>
          <t>Cenário E</t>
        </is>
      </c>
      <c r="B8" s="4" t="inlineStr">
        <is>
          <t>Bradesco</t>
        </is>
      </c>
      <c r="C8" s="4" t="inlineStr">
        <is>
          <t>Equipamentos</t>
        </is>
      </c>
      <c r="D8" s="5" t="n">
        <v>75000</v>
      </c>
      <c r="E8" s="6" t="n">
        <v>0.0179</v>
      </c>
      <c r="F8" s="7" t="n">
        <v>48</v>
      </c>
      <c r="G8" s="7" t="n">
        <v>2</v>
      </c>
      <c r="H8" s="18">
        <f>IFERROR(PMT(E8,F8,-D8),0)</f>
        <v/>
      </c>
      <c r="I8" s="18">
        <f>IFERROR(H8*F8,0)</f>
        <v/>
      </c>
      <c r="J8" s="18">
        <f>IFERROR(I8-D8,0)</f>
        <v/>
      </c>
      <c r="K8" s="19">
        <f>IFERROR(H8/32000,0)</f>
        <v/>
      </c>
      <c r="L8" s="20">
        <f>IF(K8&lt;=0.3,"Adequado","Exige cautela")</f>
        <v/>
      </c>
    </row>
    <row r="9">
      <c r="A9" s="7" t="inlineStr">
        <is>
          <t>Cenário F</t>
        </is>
      </c>
      <c r="B9" s="12" t="inlineStr">
        <is>
          <t>Santander</t>
        </is>
      </c>
      <c r="C9" s="12" t="inlineStr">
        <is>
          <t>Reforma</t>
        </is>
      </c>
      <c r="D9" s="5" t="n">
        <v>30000</v>
      </c>
      <c r="E9" s="6" t="n">
        <v>0.0235</v>
      </c>
      <c r="F9" s="7" t="n">
        <v>24</v>
      </c>
      <c r="G9" s="7" t="n">
        <v>0</v>
      </c>
      <c r="H9" s="18">
        <f>IFERROR(PMT(E9,F9,-D9),0)</f>
        <v/>
      </c>
      <c r="I9" s="18">
        <f>IFERROR(H9*F9,0)</f>
        <v/>
      </c>
      <c r="J9" s="18">
        <f>IFERROR(I9-D9,0)</f>
        <v/>
      </c>
      <c r="K9" s="19">
        <f>IFERROR(H9/32000,0)</f>
        <v/>
      </c>
      <c r="L9" s="20">
        <f>IF(K9&lt;=0.3,"Adequado","Exige cautela")</f>
        <v/>
      </c>
    </row>
    <row r="10">
      <c r="A10" s="7" t="inlineStr">
        <is>
          <t>Cenário G</t>
        </is>
      </c>
      <c r="B10" s="4" t="inlineStr">
        <is>
          <t>Fintech Creditas</t>
        </is>
      </c>
      <c r="C10" s="4" t="inlineStr">
        <is>
          <t>Reforma</t>
        </is>
      </c>
      <c r="D10" s="5" t="n">
        <v>30000</v>
      </c>
      <c r="E10" s="6" t="n">
        <v>0.021</v>
      </c>
      <c r="F10" s="7" t="n">
        <v>36</v>
      </c>
      <c r="G10" s="7" t="n">
        <v>1</v>
      </c>
      <c r="H10" s="18">
        <f>IFERROR(PMT(E10,F10,-D10),0)</f>
        <v/>
      </c>
      <c r="I10" s="18">
        <f>IFERROR(H10*F10,0)</f>
        <v/>
      </c>
      <c r="J10" s="18">
        <f>IFERROR(I10-D10,0)</f>
        <v/>
      </c>
      <c r="K10" s="19">
        <f>IFERROR(H10/32000,0)</f>
        <v/>
      </c>
      <c r="L10" s="20">
        <f>IF(K10&lt;=0.3,"Adequado","Exige cautela")</f>
        <v/>
      </c>
    </row>
    <row r="11">
      <c r="A11" s="7" t="inlineStr">
        <is>
          <t>Cenário H</t>
        </is>
      </c>
      <c r="B11" s="12" t="inlineStr">
        <is>
          <t>Sicoob</t>
        </is>
      </c>
      <c r="C11" s="12" t="inlineStr">
        <is>
          <t>Estoque</t>
        </is>
      </c>
      <c r="D11" s="5" t="n">
        <v>60000</v>
      </c>
      <c r="E11" s="6" t="n">
        <v>0.0165</v>
      </c>
      <c r="F11" s="7" t="n">
        <v>36</v>
      </c>
      <c r="G11" s="7" t="n">
        <v>2</v>
      </c>
      <c r="H11" s="18">
        <f>IFERROR(PMT(E11,F11,-D11),0)</f>
        <v/>
      </c>
      <c r="I11" s="18">
        <f>IFERROR(H11*F11,0)</f>
        <v/>
      </c>
      <c r="J11" s="18">
        <f>IFERROR(I11-D11,0)</f>
        <v/>
      </c>
      <c r="K11" s="19">
        <f>IFERROR(H11/32000,0)</f>
        <v/>
      </c>
      <c r="L11" s="20">
        <f>IF(K11&lt;=0.3,"Adequado","Exige cautela")</f>
        <v/>
      </c>
    </row>
    <row r="12">
      <c r="A12" s="7" t="inlineStr">
        <is>
          <t>Cenário I</t>
        </is>
      </c>
      <c r="B12" s="4" t="inlineStr">
        <is>
          <t>BNB / FNE</t>
        </is>
      </c>
      <c r="C12" s="4" t="inlineStr">
        <is>
          <t>Estoque</t>
        </is>
      </c>
      <c r="D12" s="5" t="n">
        <v>60000</v>
      </c>
      <c r="E12" s="6" t="n">
        <v>0.012</v>
      </c>
      <c r="F12" s="7" t="n">
        <v>48</v>
      </c>
      <c r="G12" s="7" t="n">
        <v>6</v>
      </c>
      <c r="H12" s="18">
        <f>IFERROR(PMT(E12,F12,-D12),0)</f>
        <v/>
      </c>
      <c r="I12" s="18">
        <f>IFERROR(H12*F12,0)</f>
        <v/>
      </c>
      <c r="J12" s="18">
        <f>IFERROR(I12-D12,0)</f>
        <v/>
      </c>
      <c r="K12" s="19">
        <f>IFERROR(H12/32000,0)</f>
        <v/>
      </c>
      <c r="L12" s="20">
        <f>IF(K12&lt;=0.3,"Adequado","Exige cautela")</f>
        <v/>
      </c>
    </row>
    <row r="13">
      <c r="A13" s="7" t="inlineStr">
        <is>
          <t>Cenário J</t>
        </is>
      </c>
      <c r="B13" s="12" t="inlineStr">
        <is>
          <t>Fintech Nexoos</t>
        </is>
      </c>
      <c r="C13" s="12" t="inlineStr">
        <is>
          <t>Capital de Giro</t>
        </is>
      </c>
      <c r="D13" s="5" t="n">
        <v>25000</v>
      </c>
      <c r="E13" s="6" t="n">
        <v>0.032</v>
      </c>
      <c r="F13" s="7" t="n">
        <v>18</v>
      </c>
      <c r="G13" s="7" t="n">
        <v>0</v>
      </c>
      <c r="H13" s="18">
        <f>IFERROR(PMT(E13,F13,-D13),0)</f>
        <v/>
      </c>
      <c r="I13" s="18">
        <f>IFERROR(H13*F13,0)</f>
        <v/>
      </c>
      <c r="J13" s="18">
        <f>IFERROR(I13-D13,0)</f>
        <v/>
      </c>
      <c r="K13" s="19">
        <f>IFERROR(H13/32000,0)</f>
        <v/>
      </c>
      <c r="L13" s="20">
        <f>IF(K13&lt;=0.3,"Adequado","Exige cautela")</f>
        <v/>
      </c>
    </row>
    <row r="14" ht="18" customHeight="1">
      <c r="A14" s="3" t="inlineStr">
        <is>
          <t>RESUMO</t>
        </is>
      </c>
      <c r="B14" s="3" t="n"/>
      <c r="C14" s="3" t="n"/>
      <c r="D14" s="21">
        <f>IFERROR(AVERAGE(D4:D13),0)</f>
        <v/>
      </c>
      <c r="E14" s="17">
        <f>IFERROR(AVERAGE(E4:E13),0)</f>
        <v/>
      </c>
      <c r="F14" s="3" t="n"/>
      <c r="G14" s="3" t="n"/>
      <c r="H14" s="21">
        <f>IFERROR(MIN(H4:H13),0)</f>
        <v/>
      </c>
      <c r="I14" s="21">
        <f>IFERROR(MIN(I4:I13),0)</f>
        <v/>
      </c>
      <c r="J14" s="21">
        <f>IFERROR(MIN(J4:J13),0)</f>
        <v/>
      </c>
      <c r="K14" s="17">
        <f>IFERROR(AVERAGE(K4:K13),0)</f>
        <v/>
      </c>
      <c r="L14" s="3">
        <f>COUNTIF(L4:L13,"Adequado")</f>
        <v/>
      </c>
    </row>
    <row r="16">
      <c r="A16" s="22" t="inlineStr">
        <is>
          <t>Busca cenário:</t>
        </is>
      </c>
      <c r="B16" s="7" t="inlineStr">
        <is>
          <t>Cenário A</t>
        </is>
      </c>
    </row>
    <row r="17">
      <c r="A17" s="22" t="inlineStr">
        <is>
          <t>Parcela encontrada:</t>
        </is>
      </c>
      <c r="B17" s="23">
        <f>IFERROR(VLOOKUP(B16,A4:L13,8,FALSE),"Não encontrado")</f>
        <v/>
      </c>
    </row>
    <row r="18">
      <c r="A18" s="22" t="inlineStr">
        <is>
          <t>Custo total encontrado:</t>
        </is>
      </c>
      <c r="B18" s="23">
        <f>IFERROR(VLOOKUP(B16,A4:L13,10,FALSE),"Não encontrado")</f>
        <v/>
      </c>
    </row>
  </sheetData>
  <mergeCells count="2">
    <mergeCell ref="A1:L1"/>
    <mergeCell ref="A2:L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0" customWidth="1" min="3" max="3"/>
    <col width="18" customWidth="1" min="4" max="4"/>
    <col width="20" customWidth="1" min="5" max="5"/>
    <col width="16" customWidth="1" min="6" max="6"/>
    <col width="12" customWidth="1" min="7" max="7"/>
    <col width="26" customWidth="1" min="8" max="8"/>
  </cols>
  <sheetData>
    <row r="1" ht="34" customHeight="1">
      <c r="A1" s="1" t="inlineStr">
        <is>
          <t>Fluxo de Caixa — Impacto das Parcelas no Caixa Mensal</t>
        </is>
      </c>
    </row>
    <row r="2" ht="20" customHeight="1">
      <c r="A2" s="2" t="inlineStr">
        <is>
          <t>Analise mês a mês se o negócio suporta a parcela do financiamento</t>
        </is>
      </c>
    </row>
    <row r="3">
      <c r="A3" s="22" t="inlineStr">
        <is>
          <t>Parcela mensal referência (R$):</t>
        </is>
      </c>
      <c r="B3" s="24" t="n">
        <v>1850</v>
      </c>
    </row>
    <row r="4" ht="40" customHeight="1">
      <c r="A4" s="3" t="inlineStr">
        <is>
          <t>Mês</t>
        </is>
      </c>
      <c r="B4" s="3" t="inlineStr">
        <is>
          <t>Receita Prevista
(R$)</t>
        </is>
      </c>
      <c r="C4" s="3" t="inlineStr">
        <is>
          <t>Despesas
Operacionais (R$)</t>
        </is>
      </c>
      <c r="D4" s="3" t="inlineStr">
        <is>
          <t>Parcela do
Financiamento (R$)</t>
        </is>
      </c>
      <c r="E4" s="3" t="inlineStr">
        <is>
          <t>Saldo Antes do
Financiamento (R$)</t>
        </is>
      </c>
      <c r="F4" s="3" t="inlineStr">
        <is>
          <t>Saldo Final
(R$)</t>
        </is>
      </c>
      <c r="G4" s="3" t="inlineStr">
        <is>
          <t>Status</t>
        </is>
      </c>
      <c r="H4" s="3" t="inlineStr">
        <is>
          <t>Observação</t>
        </is>
      </c>
    </row>
    <row r="5">
      <c r="A5" s="12" t="inlineStr">
        <is>
          <t>Jan/2026</t>
        </is>
      </c>
      <c r="B5" s="25" t="n">
        <v>28000</v>
      </c>
      <c r="C5" s="25" t="n">
        <v>19500</v>
      </c>
      <c r="D5" s="5">
        <f>$B$3</f>
        <v/>
      </c>
      <c r="E5" s="25">
        <f>IFERROR(B5-C5,0)</f>
        <v/>
      </c>
      <c r="F5" s="25">
        <f>IFERROR(E5-D5,0)</f>
        <v/>
      </c>
      <c r="G5" s="12">
        <f>IF(F5&gt;=0,"Positivo","Negativo")</f>
        <v/>
      </c>
      <c r="H5" s="26" t="inlineStr">
        <is>
          <t>Início do financiamento</t>
        </is>
      </c>
    </row>
    <row r="6">
      <c r="A6" s="4" t="inlineStr">
        <is>
          <t>Fev/2026</t>
        </is>
      </c>
      <c r="B6" s="27" t="n">
        <v>24000</v>
      </c>
      <c r="C6" s="27" t="n">
        <v>18000</v>
      </c>
      <c r="D6" s="5">
        <f>$B$3</f>
        <v/>
      </c>
      <c r="E6" s="27">
        <f>IFERROR(B6-C6,0)</f>
        <v/>
      </c>
      <c r="F6" s="27">
        <f>IFERROR(E6-D6,0)</f>
        <v/>
      </c>
      <c r="G6" s="4">
        <f>IF(F6&gt;=0,"Positivo","Negativo")</f>
        <v/>
      </c>
      <c r="H6" s="28" t="inlineStr">
        <is>
          <t>Mês fraco - baixa temporada</t>
        </is>
      </c>
    </row>
    <row r="7">
      <c r="A7" s="12" t="inlineStr">
        <is>
          <t>Mar/2026</t>
        </is>
      </c>
      <c r="B7" s="25" t="n">
        <v>31000</v>
      </c>
      <c r="C7" s="25" t="n">
        <v>20000</v>
      </c>
      <c r="D7" s="5">
        <f>$B$3</f>
        <v/>
      </c>
      <c r="E7" s="25">
        <f>IFERROR(B7-C7,0)</f>
        <v/>
      </c>
      <c r="F7" s="25">
        <f>IFERROR(E7-D7,0)</f>
        <v/>
      </c>
      <c r="G7" s="12">
        <f>IF(F7&gt;=0,"Positivo","Negativo")</f>
        <v/>
      </c>
      <c r="H7" s="26" t="inlineStr">
        <is>
          <t>Recuperação após carnaval</t>
        </is>
      </c>
    </row>
    <row r="8">
      <c r="A8" s="4" t="inlineStr">
        <is>
          <t>Abr/2026</t>
        </is>
      </c>
      <c r="B8" s="27" t="n">
        <v>35000</v>
      </c>
      <c r="C8" s="27" t="n">
        <v>21500</v>
      </c>
      <c r="D8" s="5">
        <f>$B$3</f>
        <v/>
      </c>
      <c r="E8" s="27">
        <f>IFERROR(B8-C8,0)</f>
        <v/>
      </c>
      <c r="F8" s="27">
        <f>IFERROR(E8-D8,0)</f>
        <v/>
      </c>
      <c r="G8" s="4">
        <f>IF(F8&gt;=0,"Positivo","Negativo")</f>
        <v/>
      </c>
      <c r="H8" s="28" t="inlineStr">
        <is>
          <t>Mês estável</t>
        </is>
      </c>
    </row>
    <row r="9">
      <c r="A9" s="12" t="inlineStr">
        <is>
          <t>Mai/2026</t>
        </is>
      </c>
      <c r="B9" s="25" t="n">
        <v>32000</v>
      </c>
      <c r="C9" s="25" t="n">
        <v>22000</v>
      </c>
      <c r="D9" s="5">
        <f>$B$3</f>
        <v/>
      </c>
      <c r="E9" s="25">
        <f>IFERROR(B9-C9,0)</f>
        <v/>
      </c>
      <c r="F9" s="25">
        <f>IFERROR(E9-D9,0)</f>
        <v/>
      </c>
      <c r="G9" s="12">
        <f>IF(F9&gt;=0,"Positivo","Negativo")</f>
        <v/>
      </c>
      <c r="H9" s="26" t="inlineStr">
        <is>
          <t>Vendas regulares</t>
        </is>
      </c>
    </row>
    <row r="10">
      <c r="A10" s="4" t="inlineStr">
        <is>
          <t>Jun/2026</t>
        </is>
      </c>
      <c r="B10" s="27" t="n">
        <v>29000</v>
      </c>
      <c r="C10" s="27" t="n">
        <v>23000</v>
      </c>
      <c r="D10" s="5">
        <f>$B$3</f>
        <v/>
      </c>
      <c r="E10" s="27">
        <f>IFERROR(B10-C10,0)</f>
        <v/>
      </c>
      <c r="F10" s="27">
        <f>IFERROR(E10-D10,0)</f>
        <v/>
      </c>
      <c r="G10" s="4">
        <f>IF(F10&gt;=0,"Positivo","Negativo")</f>
        <v/>
      </c>
      <c r="H10" s="28" t="inlineStr">
        <is>
          <t>Despesas sazonais altas</t>
        </is>
      </c>
    </row>
    <row r="11">
      <c r="A11" s="12" t="inlineStr">
        <is>
          <t>Jul/2026</t>
        </is>
      </c>
      <c r="B11" s="25" t="n">
        <v>38000</v>
      </c>
      <c r="C11" s="25" t="n">
        <v>22500</v>
      </c>
      <c r="D11" s="5">
        <f>$B$3</f>
        <v/>
      </c>
      <c r="E11" s="25">
        <f>IFERROR(B11-C11,0)</f>
        <v/>
      </c>
      <c r="F11" s="25">
        <f>IFERROR(E11-D11,0)</f>
        <v/>
      </c>
      <c r="G11" s="12">
        <f>IF(F11&gt;=0,"Positivo","Negativo")</f>
        <v/>
      </c>
      <c r="H11" s="26" t="inlineStr">
        <is>
          <t>Pico - férias escolares</t>
        </is>
      </c>
    </row>
    <row r="12">
      <c r="A12" s="4" t="inlineStr">
        <is>
          <t>Ago/2026</t>
        </is>
      </c>
      <c r="B12" s="27" t="n">
        <v>36000</v>
      </c>
      <c r="C12" s="27" t="n">
        <v>21000</v>
      </c>
      <c r="D12" s="5">
        <f>$B$3</f>
        <v/>
      </c>
      <c r="E12" s="27">
        <f>IFERROR(B12-C12,0)</f>
        <v/>
      </c>
      <c r="F12" s="27">
        <f>IFERROR(E12-D12,0)</f>
        <v/>
      </c>
      <c r="G12" s="4">
        <f>IF(F12&gt;=0,"Positivo","Negativo")</f>
        <v/>
      </c>
      <c r="H12" s="28" t="inlineStr">
        <is>
          <t>Bom desempenho</t>
        </is>
      </c>
    </row>
    <row r="13">
      <c r="A13" s="12" t="inlineStr">
        <is>
          <t>Set/2026</t>
        </is>
      </c>
      <c r="B13" s="25" t="n">
        <v>27000</v>
      </c>
      <c r="C13" s="25" t="n">
        <v>20500</v>
      </c>
      <c r="D13" s="5">
        <f>$B$3</f>
        <v/>
      </c>
      <c r="E13" s="25">
        <f>IFERROR(B13-C13,0)</f>
        <v/>
      </c>
      <c r="F13" s="25">
        <f>IFERROR(E13-D13,0)</f>
        <v/>
      </c>
      <c r="G13" s="12">
        <f>IF(F13&gt;=0,"Positivo","Negativo")</f>
        <v/>
      </c>
      <c r="H13" s="26" t="inlineStr">
        <is>
          <t>Queda pós-férias</t>
        </is>
      </c>
    </row>
    <row r="14">
      <c r="A14" s="4" t="inlineStr">
        <is>
          <t>Out/2026</t>
        </is>
      </c>
      <c r="B14" s="27" t="n">
        <v>33000</v>
      </c>
      <c r="C14" s="27" t="n">
        <v>21500</v>
      </c>
      <c r="D14" s="5">
        <f>$B$3</f>
        <v/>
      </c>
      <c r="E14" s="27">
        <f>IFERROR(B14-C14,0)</f>
        <v/>
      </c>
      <c r="F14" s="27">
        <f>IFERROR(E14-D14,0)</f>
        <v/>
      </c>
      <c r="G14" s="4">
        <f>IF(F14&gt;=0,"Positivo","Negativo")</f>
        <v/>
      </c>
      <c r="H14" s="28" t="inlineStr">
        <is>
          <t>Retomada gradual</t>
        </is>
      </c>
    </row>
    <row r="15" ht="18" customHeight="1">
      <c r="A15" s="3" t="inlineStr">
        <is>
          <t>TOTAIS / MÉDIAS</t>
        </is>
      </c>
      <c r="B15" s="21">
        <f>SUM(B5:B14)</f>
        <v/>
      </c>
      <c r="C15" s="21">
        <f>IFERROR(AVERAGE(C5:C14),0)</f>
        <v/>
      </c>
      <c r="D15" s="21">
        <f>SUM(D5:D14)</f>
        <v/>
      </c>
      <c r="E15" s="21">
        <f>SUM(E5:E14)</f>
        <v/>
      </c>
      <c r="F15" s="21">
        <f>SUM(F5:F14)</f>
        <v/>
      </c>
      <c r="G15" s="3">
        <f>COUNTIF(G5:G14,"Negativo")</f>
        <v/>
      </c>
      <c r="H15" s="3" t="inlineStr">
        <is>
          <t>Meses negativos</t>
        </is>
      </c>
    </row>
    <row r="17">
      <c r="A17" s="29" t="inlineStr">
        <is>
          <t>Receita total:</t>
        </is>
      </c>
      <c r="B17" s="23">
        <f>SUM(B5:B14)</f>
        <v/>
      </c>
    </row>
    <row r="18">
      <c r="A18" s="29" t="inlineStr">
        <is>
          <t>Total despesas operacionais:</t>
        </is>
      </c>
      <c r="B18" s="23">
        <f>SUM(C5:C14)</f>
        <v/>
      </c>
    </row>
    <row r="19">
      <c r="A19" s="29" t="inlineStr">
        <is>
          <t>Total parcelas pagas:</t>
        </is>
      </c>
      <c r="B19" s="23">
        <f>SUM(D5:D14)</f>
        <v/>
      </c>
    </row>
    <row r="20">
      <c r="A20" s="29" t="inlineStr">
        <is>
          <t>Meses com saldo negativo:</t>
        </is>
      </c>
      <c r="B20" s="30">
        <f>COUNTIF(G5:G14,"Negativo")</f>
        <v/>
      </c>
    </row>
    <row r="21">
      <c r="A21" s="29" t="inlineStr">
        <is>
          <t>Média mensal de receita:</t>
        </is>
      </c>
      <c r="B21" s="23">
        <f>IFERROR(AVERAGE(B5:B14),0)</f>
        <v/>
      </c>
    </row>
  </sheetData>
  <mergeCells count="2">
    <mergeCell ref="A1:H1"/>
    <mergeCell ref="A2:H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8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52" customWidth="1" min="3" max="3"/>
    <col width="42" customWidth="1" min="4" max="4"/>
  </cols>
  <sheetData>
    <row r="1" ht="34" customHeight="1">
      <c r="A1" s="1" t="inlineStr">
        <is>
          <t>Instruções de Uso — Simulador de Financiamento Empresarial</t>
        </is>
      </c>
    </row>
    <row r="2" ht="36" customHeight="1">
      <c r="A2" s="3" t="inlineStr">
        <is>
          <t>ABA</t>
        </is>
      </c>
      <c r="B2" s="31" t="inlineStr">
        <is>
          <t>CAMPO / SEÇÃO</t>
        </is>
      </c>
      <c r="C2" s="31" t="inlineStr">
        <is>
          <t>DESCRIÇÃO</t>
        </is>
      </c>
      <c r="D2" s="31" t="inlineStr">
        <is>
          <t>OBSERVAÇÃO</t>
        </is>
      </c>
    </row>
    <row r="3" ht="36" customHeight="1">
      <c r="A3" s="12" t="inlineStr">
        <is>
          <t>Simulação</t>
        </is>
      </c>
      <c r="B3" s="26" t="inlineStr">
        <is>
          <t>Campos amarelos (colunas A–P)</t>
        </is>
      </c>
      <c r="C3" s="26" t="inlineStr">
        <is>
          <t>Preencha os dados do financiamento: tipo de empresa, valor, taxa, prazo, custos e receita mensal.</t>
        </is>
      </c>
      <c r="D3" s="26" t="inlineStr">
        <is>
          <t>Não altere células brancas — são fórmulas automáticas.</t>
        </is>
      </c>
    </row>
    <row r="4" ht="36" customHeight="1">
      <c r="A4" s="4" t="inlineStr">
        <is>
          <t>Simulação</t>
        </is>
      </c>
      <c r="B4" s="28" t="inlineStr">
        <is>
          <t>Valor Financiado Líquido (Q)</t>
        </is>
      </c>
      <c r="C4" s="28" t="inlineStr">
        <is>
          <t>Calculado automaticamente: Valor Solicitado − Entrada − Tarifa − IOF − Seguro.</t>
        </is>
      </c>
      <c r="D4" s="28" t="inlineStr">
        <is>
          <t>Representa o capital efetivamente disponível.</t>
        </is>
      </c>
    </row>
    <row r="5" ht="36" customHeight="1">
      <c r="A5" s="12" t="inlineStr">
        <is>
          <t>Simulação</t>
        </is>
      </c>
      <c r="B5" s="26" t="inlineStr">
        <is>
          <t>Parcela Estimada (R)</t>
        </is>
      </c>
      <c r="C5" s="26" t="inlineStr">
        <is>
          <t>Calculada pela função PMT com a taxa mensal e prazo informados.</t>
        </is>
      </c>
      <c r="D5" s="26" t="inlineStr">
        <is>
          <t>Considere a carência: nos meses de carência a parcela pode ser menor.</t>
        </is>
      </c>
    </row>
    <row r="6" ht="36" customHeight="1">
      <c r="A6" s="4" t="inlineStr">
        <is>
          <t>Simulação</t>
        </is>
      </c>
      <c r="B6" s="28" t="inlineStr">
        <is>
          <t>Custo Total do Crédito (T)</t>
        </is>
      </c>
      <c r="C6" s="28" t="inlineStr">
        <is>
          <t>Total Pago − Valor Financiado Líquido. Inclui todos os juros pagos ao longo do contrato.</t>
        </is>
      </c>
      <c r="D6" s="28" t="inlineStr">
        <is>
          <t>Quanto maior o prazo, maior o custo total.</t>
        </is>
      </c>
    </row>
    <row r="7" ht="36" customHeight="1">
      <c r="A7" s="12" t="inlineStr">
        <is>
          <t>Simulação</t>
        </is>
      </c>
      <c r="B7" s="26" t="inlineStr">
        <is>
          <t>Comprometimento da Receita (V)</t>
        </is>
      </c>
      <c r="C7" s="26" t="inlineStr">
        <is>
          <t>Parcela ÷ Receita Mensal. Indica quanto da receita será consumido pela parcela.</t>
        </is>
      </c>
      <c r="D7" s="26" t="inlineStr">
        <is>
          <t>Recomenda-se no máximo 30% da receita mensal.</t>
        </is>
      </c>
    </row>
    <row r="8" ht="36" customHeight="1">
      <c r="A8" s="4" t="inlineStr">
        <is>
          <t>Simulação</t>
        </is>
      </c>
      <c r="B8" s="28" t="inlineStr">
        <is>
          <t>Aprovação Sugerida (W)</t>
        </is>
      </c>
      <c r="C8" s="28" t="inlineStr">
        <is>
          <t>"OK" = comprometimento ≤ 30%. "ALERTA" = acima de 30%. Apenas indicativo.</t>
        </is>
      </c>
      <c r="D8" s="28" t="inlineStr">
        <is>
          <t>Consulte sempre um contador ou gestor financeiro.</t>
        </is>
      </c>
    </row>
    <row r="9" ht="36" customHeight="1">
      <c r="A9" s="12" t="inlineStr">
        <is>
          <t>Simulação</t>
        </is>
      </c>
      <c r="B9" s="26" t="inlineStr">
        <is>
          <t>Risco (X)</t>
        </is>
      </c>
      <c r="C9" s="26" t="inlineStr">
        <is>
          <t>Baixo ≤ 20% · Médio ≤ 35% · Alto &gt; 35% de comprometimento.</t>
        </is>
      </c>
      <c r="D9" s="26" t="inlineStr">
        <is>
          <t>Use como referência para decisão.</t>
        </is>
      </c>
    </row>
    <row r="10" ht="36" customHeight="1">
      <c r="A10" s="4" t="inlineStr">
        <is>
          <t>Comparativo</t>
        </is>
      </c>
      <c r="B10" s="28" t="inlineStr">
        <is>
          <t>Campos amarelos (A,D,E,F,G)</t>
        </is>
      </c>
      <c r="C10" s="28" t="inlineStr">
        <is>
          <t>Informe cenário, valor, taxa, prazo e carência para cada linha de crédito.</t>
        </is>
      </c>
      <c r="D10" s="28" t="inlineStr">
        <is>
          <t>Parcela, total e situação são calculados automaticamente.</t>
        </is>
      </c>
    </row>
    <row r="11" ht="36" customHeight="1">
      <c r="A11" s="12" t="inlineStr">
        <is>
          <t>Comparativo</t>
        </is>
      </c>
      <c r="B11" s="26" t="inlineStr">
        <is>
          <t>Busca de Cenário (B16)</t>
        </is>
      </c>
      <c r="C11" s="26" t="inlineStr">
        <is>
          <t>Digite o nome do cenário (ex.: "Cenário A") para ver parcela e custo rapidamente.</t>
        </is>
      </c>
      <c r="D11" s="26" t="inlineStr">
        <is>
          <t>Usa VLOOKUP para localizar o cenário na tabela.</t>
        </is>
      </c>
    </row>
    <row r="12" ht="36" customHeight="1">
      <c r="A12" s="4" t="inlineStr">
        <is>
          <t>Comparativo</t>
        </is>
      </c>
      <c r="B12" s="28" t="inlineStr">
        <is>
          <t>Gráfico de Colunas</t>
        </is>
      </c>
      <c r="C12" s="28" t="inlineStr">
        <is>
          <t>Compara visualmente a parcela estimada e o custo total de cada cenário.</t>
        </is>
      </c>
      <c r="D12" s="28" t="inlineStr">
        <is>
          <t>Ajuda a identificar a opção mais vantajosa.</t>
        </is>
      </c>
    </row>
    <row r="13" ht="36" customHeight="1">
      <c r="A13" s="12" t="inlineStr">
        <is>
          <t>Fluxo de Caixa</t>
        </is>
      </c>
      <c r="B13" s="26" t="inlineStr">
        <is>
          <t>Parcela Referência (B3)</t>
        </is>
      </c>
      <c r="C13" s="26" t="inlineStr">
        <is>
          <t>Informe o valor da parcela contratada. Será replicado em todos os meses automaticamente.</t>
        </is>
      </c>
      <c r="D13" s="26" t="inlineStr">
        <is>
          <t>Altere apenas este campo para simular diferentes parcelas.</t>
        </is>
      </c>
    </row>
    <row r="14" ht="36" customHeight="1">
      <c r="A14" s="4" t="inlineStr">
        <is>
          <t>Fluxo de Caixa</t>
        </is>
      </c>
      <c r="B14" s="28" t="inlineStr">
        <is>
          <t>Receita e Despesas (B,C)</t>
        </is>
      </c>
      <c r="C14" s="28" t="inlineStr">
        <is>
          <t>Preencha a receita prevista e despesas operacionais mês a mês.</t>
        </is>
      </c>
      <c r="D14" s="28" t="inlineStr">
        <is>
          <t>Use valores médios se não tiver projeção detalhada.</t>
        </is>
      </c>
    </row>
    <row r="15" ht="36" customHeight="1">
      <c r="A15" s="12" t="inlineStr">
        <is>
          <t>Fluxo de Caixa</t>
        </is>
      </c>
      <c r="B15" s="26" t="inlineStr">
        <is>
          <t>Saldo Final (F)</t>
        </is>
      </c>
      <c r="C15" s="26" t="inlineStr">
        <is>
          <t>Saldo Antes do Financiamento − Parcela. Indica se o caixa ficará positivo ou negativo.</t>
        </is>
      </c>
      <c r="D15" s="26" t="inlineStr">
        <is>
          <t>"Negativo" sinaliza risco de insolvência no mês.</t>
        </is>
      </c>
    </row>
    <row r="16" ht="36" customHeight="1">
      <c r="A16" s="4" t="inlineStr">
        <is>
          <t>Fluxo de Caixa</t>
        </is>
      </c>
      <c r="B16" s="28" t="inlineStr">
        <is>
          <t>Status e Meses Negativos</t>
        </is>
      </c>
      <c r="C16" s="28" t="inlineStr">
        <is>
          <t>Coluna G: "Positivo" ou "Negativo". Linha 15 conta os meses negativos automaticamente.</t>
        </is>
      </c>
      <c r="D16" s="28" t="inlineStr">
        <is>
          <t>Muitos meses negativos exigem renegociação ou redução de custos.</t>
        </is>
      </c>
    </row>
    <row r="17" ht="36" customHeight="1">
      <c r="A17" s="12" t="inlineStr">
        <is>
          <t>Geral</t>
        </is>
      </c>
      <c r="B17" s="26" t="inlineStr">
        <is>
          <t>Cores</t>
        </is>
      </c>
      <c r="C17" s="26" t="inlineStr">
        <is>
          <t>Amarelo = célula editável · Verde = situação positiva · Vermelho = alerta · Teal = cabeçalho.</t>
        </is>
      </c>
      <c r="D17" s="26" t="inlineStr">
        <is>
          <t>Não edite células com fundo branco ou teal — são calculadas.</t>
        </is>
      </c>
    </row>
    <row r="18" ht="36" customHeight="1">
      <c r="A18" s="4" t="inlineStr">
        <is>
          <t>Geral</t>
        </is>
      </c>
      <c r="B18" s="28" t="inlineStr">
        <is>
          <t>Formato de moeda</t>
        </is>
      </c>
      <c r="C18" s="28" t="inlineStr">
        <is>
          <t>Todos os valores monetários estão em Real (R$), com separador de milhar e duas casas decimais.</t>
        </is>
      </c>
      <c r="D18" s="28" t="inlineStr">
        <is>
          <t>Taxas estão em percentual mensal (% ao mês).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2026-07-21T04:22:38Z</dcterms:created>
  <dcterms:modified xmlns:dcterms="http://purl.org/dc/terms/" xmlns:xsi="http://www.w3.org/2001/XMLSchema-instance" xsi:type="dcterms:W3CDTF">2026-07-21T04:22:38Z</dcterms:modified>
</cp:coreProperties>
</file>